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330"/>
  </bookViews>
  <sheets>
    <sheet name="Планирование расходов (3)" sheetId="1" r:id="rId1"/>
    <sheet name="Планирование расходов (4)" sheetId="2" r:id="rId2"/>
  </sheets>
  <definedNames>
    <definedName name="_xlnm._FilterDatabase" localSheetId="0" hidden="1">'Планирование расходов (3)'!$A$8:$M$108</definedName>
    <definedName name="_xlnm._FilterDatabase" localSheetId="1" hidden="1">'Планирование расходов (4)'!$A$8:$M$108</definedName>
    <definedName name="_xlnm.Print_Area" localSheetId="1">'Планирование расходов (4)'!$A$1:$M$122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1" l="1"/>
  <c r="K74" i="1"/>
  <c r="J57" i="1"/>
  <c r="V57" i="1" s="1"/>
  <c r="M115" i="2"/>
  <c r="K115" i="2"/>
  <c r="I120" i="2"/>
  <c r="H121" i="2"/>
  <c r="H117" i="2"/>
  <c r="M109" i="2"/>
  <c r="K109" i="2"/>
  <c r="I107" i="2"/>
  <c r="I108" i="2" s="1"/>
  <c r="J104" i="2"/>
  <c r="I104" i="2"/>
  <c r="J103" i="2"/>
  <c r="K103" i="2" s="1"/>
  <c r="K104" i="2" s="1"/>
  <c r="I100" i="2"/>
  <c r="I102" i="2" s="1"/>
  <c r="I99" i="2"/>
  <c r="I97" i="2"/>
  <c r="J97" i="2" s="1"/>
  <c r="I95" i="2"/>
  <c r="I96" i="2" s="1"/>
  <c r="J94" i="2"/>
  <c r="K94" i="2" s="1"/>
  <c r="J93" i="2"/>
  <c r="K93" i="2" s="1"/>
  <c r="J92" i="2"/>
  <c r="K92" i="2" s="1"/>
  <c r="J90" i="2"/>
  <c r="K90" i="2" s="1"/>
  <c r="J89" i="2"/>
  <c r="K89" i="2" s="1"/>
  <c r="J88" i="2"/>
  <c r="K88" i="2" s="1"/>
  <c r="J87" i="2"/>
  <c r="K87" i="2" s="1"/>
  <c r="J86" i="2"/>
  <c r="I86" i="2"/>
  <c r="K84" i="2"/>
  <c r="J84" i="2"/>
  <c r="K83" i="2"/>
  <c r="K86" i="2" s="1"/>
  <c r="J83" i="2"/>
  <c r="I82" i="2"/>
  <c r="J81" i="2"/>
  <c r="K81" i="2" s="1"/>
  <c r="J80" i="2"/>
  <c r="K80" i="2" s="1"/>
  <c r="J79" i="2"/>
  <c r="K79" i="2" s="1"/>
  <c r="K82" i="2" s="1"/>
  <c r="J78" i="2"/>
  <c r="I78" i="2"/>
  <c r="K77" i="2"/>
  <c r="J77" i="2"/>
  <c r="K76" i="2"/>
  <c r="J76" i="2"/>
  <c r="J75" i="2"/>
  <c r="K75" i="2" s="1"/>
  <c r="K78" i="2" s="1"/>
  <c r="I74" i="2"/>
  <c r="K71" i="2"/>
  <c r="J71" i="2"/>
  <c r="J69" i="2"/>
  <c r="K69" i="2" s="1"/>
  <c r="I69" i="2"/>
  <c r="I68" i="2"/>
  <c r="J68" i="2" s="1"/>
  <c r="K68" i="2" s="1"/>
  <c r="I67" i="2"/>
  <c r="J67" i="2" s="1"/>
  <c r="I66" i="2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J66" i="2" s="1"/>
  <c r="J58" i="2"/>
  <c r="K58" i="2" s="1"/>
  <c r="J56" i="2"/>
  <c r="J55" i="2"/>
  <c r="I54" i="2"/>
  <c r="I57" i="2" s="1"/>
  <c r="J53" i="2"/>
  <c r="I52" i="2"/>
  <c r="K50" i="2"/>
  <c r="J50" i="2"/>
  <c r="K49" i="2"/>
  <c r="J49" i="2"/>
  <c r="J48" i="2"/>
  <c r="K48" i="2" s="1"/>
  <c r="J47" i="2"/>
  <c r="J52" i="2" s="1"/>
  <c r="K46" i="2"/>
  <c r="J46" i="2"/>
  <c r="I46" i="2"/>
  <c r="K43" i="2"/>
  <c r="J43" i="2"/>
  <c r="J42" i="2"/>
  <c r="K42" i="2" s="1"/>
  <c r="J41" i="2"/>
  <c r="K41" i="2" s="1"/>
  <c r="K40" i="2"/>
  <c r="J40" i="2"/>
  <c r="K39" i="2"/>
  <c r="J39" i="2"/>
  <c r="K38" i="2"/>
  <c r="J38" i="2"/>
  <c r="K37" i="2"/>
  <c r="J37" i="2"/>
  <c r="J36" i="2"/>
  <c r="K36" i="2" s="1"/>
  <c r="I35" i="2"/>
  <c r="J35" i="2" s="1"/>
  <c r="K35" i="2" s="1"/>
  <c r="J34" i="2"/>
  <c r="K34" i="2" s="1"/>
  <c r="I34" i="2"/>
  <c r="I33" i="2"/>
  <c r="J33" i="2" s="1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6" i="2"/>
  <c r="K26" i="2" s="1"/>
  <c r="I25" i="2"/>
  <c r="I27" i="2" s="1"/>
  <c r="J24" i="2"/>
  <c r="I24" i="2"/>
  <c r="I44" i="2" s="1"/>
  <c r="K23" i="2"/>
  <c r="K24" i="2" s="1"/>
  <c r="J23" i="2"/>
  <c r="I22" i="2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I11" i="2"/>
  <c r="I12" i="2" s="1"/>
  <c r="J10" i="2"/>
  <c r="K10" i="2" s="1"/>
  <c r="J9" i="2"/>
  <c r="K71" i="1"/>
  <c r="J71" i="1"/>
  <c r="H118" i="2" l="1"/>
  <c r="I2" i="2"/>
  <c r="J99" i="2"/>
  <c r="K97" i="2"/>
  <c r="K99" i="2" s="1"/>
  <c r="K22" i="2"/>
  <c r="J74" i="2"/>
  <c r="K67" i="2"/>
  <c r="K74" i="2" s="1"/>
  <c r="K96" i="2"/>
  <c r="J25" i="2"/>
  <c r="J54" i="2"/>
  <c r="J11" i="2"/>
  <c r="J12" i="2" s="1"/>
  <c r="J22" i="2"/>
  <c r="J100" i="2"/>
  <c r="J82" i="2"/>
  <c r="K9" i="2"/>
  <c r="J96" i="2"/>
  <c r="K59" i="2"/>
  <c r="K66" i="2" s="1"/>
  <c r="K47" i="2"/>
  <c r="K52" i="2" s="1"/>
  <c r="J103" i="1"/>
  <c r="J104" i="1" s="1"/>
  <c r="J94" i="1"/>
  <c r="K94" i="1" s="1"/>
  <c r="J93" i="1"/>
  <c r="K93" i="1" s="1"/>
  <c r="J92" i="1"/>
  <c r="K92" i="1" s="1"/>
  <c r="K89" i="1"/>
  <c r="K90" i="1"/>
  <c r="J88" i="1"/>
  <c r="K88" i="1" s="1"/>
  <c r="J89" i="1"/>
  <c r="J90" i="1"/>
  <c r="J87" i="1"/>
  <c r="J96" i="1" s="1"/>
  <c r="J84" i="1"/>
  <c r="K84" i="1" s="1"/>
  <c r="J83" i="1"/>
  <c r="J86" i="1" s="1"/>
  <c r="J80" i="1"/>
  <c r="J82" i="1" s="1"/>
  <c r="J81" i="1"/>
  <c r="K81" i="1" s="1"/>
  <c r="J79" i="1"/>
  <c r="K79" i="1" s="1"/>
  <c r="K77" i="1"/>
  <c r="J76" i="1"/>
  <c r="K76" i="1" s="1"/>
  <c r="J77" i="1"/>
  <c r="J75" i="1"/>
  <c r="J78" i="1" s="1"/>
  <c r="K59" i="1"/>
  <c r="K60" i="1"/>
  <c r="K61" i="1"/>
  <c r="J59" i="1"/>
  <c r="J60" i="1"/>
  <c r="J66" i="1" s="1"/>
  <c r="J61" i="1"/>
  <c r="J62" i="1"/>
  <c r="K62" i="1" s="1"/>
  <c r="J63" i="1"/>
  <c r="K63" i="1" s="1"/>
  <c r="J64" i="1"/>
  <c r="K64" i="1" s="1"/>
  <c r="J65" i="1"/>
  <c r="K65" i="1" s="1"/>
  <c r="K58" i="1"/>
  <c r="K66" i="1" s="1"/>
  <c r="J58" i="1"/>
  <c r="K50" i="1"/>
  <c r="J48" i="1"/>
  <c r="K48" i="1" s="1"/>
  <c r="J49" i="1"/>
  <c r="K49" i="1" s="1"/>
  <c r="J50" i="1"/>
  <c r="J47" i="1"/>
  <c r="J52" i="1" s="1"/>
  <c r="J54" i="1"/>
  <c r="J53" i="1"/>
  <c r="K46" i="1"/>
  <c r="J46" i="1"/>
  <c r="I46" i="1"/>
  <c r="J24" i="1"/>
  <c r="J11" i="1"/>
  <c r="I24" i="1"/>
  <c r="I11" i="1"/>
  <c r="K29" i="1"/>
  <c r="K30" i="1"/>
  <c r="K31" i="1"/>
  <c r="K32" i="1"/>
  <c r="K33" i="1"/>
  <c r="K41" i="1"/>
  <c r="K42" i="1"/>
  <c r="K43" i="1"/>
  <c r="K23" i="1"/>
  <c r="K24" i="1" s="1"/>
  <c r="J25" i="1"/>
  <c r="K25" i="1" s="1"/>
  <c r="K27" i="1" s="1"/>
  <c r="J26" i="1"/>
  <c r="K26" i="1" s="1"/>
  <c r="J28" i="1"/>
  <c r="K28" i="1" s="1"/>
  <c r="J29" i="1"/>
  <c r="J30" i="1"/>
  <c r="J31" i="1"/>
  <c r="J32" i="1"/>
  <c r="J33" i="1"/>
  <c r="J36" i="1"/>
  <c r="K36" i="1" s="1"/>
  <c r="J37" i="1"/>
  <c r="K37" i="1" s="1"/>
  <c r="J38" i="1"/>
  <c r="K38" i="1" s="1"/>
  <c r="J39" i="1"/>
  <c r="K39" i="1" s="1"/>
  <c r="J40" i="1"/>
  <c r="K40" i="1" s="1"/>
  <c r="J41" i="1"/>
  <c r="J42" i="1"/>
  <c r="J43" i="1"/>
  <c r="J23" i="1"/>
  <c r="K14" i="1"/>
  <c r="K15" i="1"/>
  <c r="K18" i="1"/>
  <c r="K19" i="1"/>
  <c r="J14" i="1"/>
  <c r="J15" i="1"/>
  <c r="J16" i="1"/>
  <c r="K16" i="1" s="1"/>
  <c r="J17" i="1"/>
  <c r="K17" i="1" s="1"/>
  <c r="J18" i="1"/>
  <c r="J19" i="1"/>
  <c r="J20" i="1"/>
  <c r="K20" i="1" s="1"/>
  <c r="J21" i="1"/>
  <c r="K21" i="1" s="1"/>
  <c r="J13" i="1"/>
  <c r="K13" i="1" s="1"/>
  <c r="J10" i="1"/>
  <c r="K10" i="1" s="1"/>
  <c r="J9" i="1"/>
  <c r="K9" i="1" s="1"/>
  <c r="K11" i="1" s="1"/>
  <c r="M109" i="1"/>
  <c r="K109" i="1"/>
  <c r="H121" i="1"/>
  <c r="H117" i="1"/>
  <c r="I107" i="1"/>
  <c r="I104" i="1"/>
  <c r="I100" i="1"/>
  <c r="I102" i="1" s="1"/>
  <c r="I97" i="1"/>
  <c r="I99" i="1" s="1"/>
  <c r="I95" i="1"/>
  <c r="I96" i="1" s="1"/>
  <c r="I86" i="1"/>
  <c r="I82" i="1"/>
  <c r="I78" i="1"/>
  <c r="I69" i="1"/>
  <c r="J69" i="1" s="1"/>
  <c r="K69" i="1" s="1"/>
  <c r="I68" i="1"/>
  <c r="J68" i="1" s="1"/>
  <c r="K68" i="1" s="1"/>
  <c r="I67" i="1"/>
  <c r="I74" i="1" s="1"/>
  <c r="I66" i="1"/>
  <c r="I54" i="1"/>
  <c r="I57" i="1" s="1"/>
  <c r="I52" i="1"/>
  <c r="I35" i="1"/>
  <c r="J35" i="1" s="1"/>
  <c r="K35" i="1" s="1"/>
  <c r="I34" i="1"/>
  <c r="J34" i="1" s="1"/>
  <c r="K34" i="1" s="1"/>
  <c r="I33" i="1"/>
  <c r="I25" i="1"/>
  <c r="I27" i="1" s="1"/>
  <c r="I22" i="1"/>
  <c r="I12" i="1"/>
  <c r="K25" i="2" l="1"/>
  <c r="J27" i="2"/>
  <c r="J44" i="2"/>
  <c r="J108" i="2" s="1"/>
  <c r="K110" i="2" s="1"/>
  <c r="K11" i="2"/>
  <c r="K12" i="2" s="1"/>
  <c r="J102" i="2"/>
  <c r="K100" i="2"/>
  <c r="K102" i="2" s="1"/>
  <c r="K22" i="1"/>
  <c r="K87" i="1"/>
  <c r="K96" i="1" s="1"/>
  <c r="K75" i="1"/>
  <c r="K78" i="1" s="1"/>
  <c r="K80" i="1"/>
  <c r="K82" i="1" s="1"/>
  <c r="J97" i="1"/>
  <c r="J27" i="1"/>
  <c r="J44" i="1" s="1"/>
  <c r="K47" i="1"/>
  <c r="K52" i="1" s="1"/>
  <c r="J22" i="1"/>
  <c r="K83" i="1"/>
  <c r="K86" i="1" s="1"/>
  <c r="J67" i="1"/>
  <c r="K103" i="1"/>
  <c r="K104" i="1" s="1"/>
  <c r="K44" i="1"/>
  <c r="J12" i="1"/>
  <c r="K12" i="1"/>
  <c r="I44" i="1"/>
  <c r="K27" i="2" l="1"/>
  <c r="K44" i="2" s="1"/>
  <c r="K108" i="2" s="1"/>
  <c r="M110" i="2" s="1"/>
  <c r="K97" i="1"/>
  <c r="K99" i="1" s="1"/>
  <c r="J99" i="1"/>
  <c r="J102" i="1"/>
  <c r="K102" i="1"/>
  <c r="K67" i="1"/>
  <c r="I108" i="1"/>
  <c r="I120" i="1" s="1"/>
  <c r="K108" i="1" l="1"/>
  <c r="M110" i="1" s="1"/>
  <c r="J108" i="1"/>
  <c r="K110" i="1" s="1"/>
  <c r="I2" i="1"/>
  <c r="H118" i="1"/>
</calcChain>
</file>

<file path=xl/comments1.xml><?xml version="1.0" encoding="utf-8"?>
<comments xmlns="http://schemas.openxmlformats.org/spreadsheetml/2006/main">
  <authors>
    <author>YPolozova</author>
  </authors>
  <commentList>
    <comment ref="M103" authorId="0">
      <text>
        <r>
          <rPr>
            <sz val="9"/>
            <color indexed="81"/>
            <rFont val="Tahoma"/>
            <family val="2"/>
            <charset val="204"/>
          </rPr>
          <t xml:space="preserve">
7 пенсионеров               </t>
        </r>
      </text>
    </comment>
  </commentList>
</comments>
</file>

<file path=xl/comments2.xml><?xml version="1.0" encoding="utf-8"?>
<comments xmlns="http://schemas.openxmlformats.org/spreadsheetml/2006/main">
  <authors>
    <author>YPolozova</author>
  </authors>
  <commentList>
    <comment ref="M103" authorId="0">
      <text>
        <r>
          <rPr>
            <sz val="9"/>
            <color indexed="81"/>
            <rFont val="Tahoma"/>
            <family val="2"/>
            <charset val="204"/>
          </rPr>
          <t xml:space="preserve">
7 пенсионеров               </t>
        </r>
      </text>
    </comment>
  </commentList>
</comments>
</file>

<file path=xl/sharedStrings.xml><?xml version="1.0" encoding="utf-8"?>
<sst xmlns="http://schemas.openxmlformats.org/spreadsheetml/2006/main" count="1535" uniqueCount="260">
  <si>
    <t xml:space="preserve">Расчет обоснование к  расходной части бюджета
</t>
  </si>
  <si>
    <t>Всего</t>
  </si>
  <si>
    <t>Единица измерения руб.</t>
  </si>
  <si>
    <t>КФСР</t>
  </si>
  <si>
    <t>Наименование КФСР</t>
  </si>
  <si>
    <t>КЦСР</t>
  </si>
  <si>
    <t>Наименование КЦСР</t>
  </si>
  <si>
    <t>КВР</t>
  </si>
  <si>
    <t>Наименование КВР</t>
  </si>
  <si>
    <t>КОСГУ</t>
  </si>
  <si>
    <t>Наименование КОСГУ</t>
  </si>
  <si>
    <t>Договоры</t>
  </si>
  <si>
    <t>направление расходов</t>
  </si>
  <si>
    <t>0102</t>
  </si>
  <si>
    <t>Функционирование высшего должностного лица субъекта Российской Федерации и муниципального образования</t>
  </si>
  <si>
    <t>99.9.01.00200</t>
  </si>
  <si>
    <t>Обеспечение деятельности главы муниципального образования, главы местной администрации</t>
  </si>
  <si>
    <t>121</t>
  </si>
  <si>
    <t>Фонд оплаты труда государственных (муниципальных) органов</t>
  </si>
  <si>
    <t>211</t>
  </si>
  <si>
    <t>Заработная плата</t>
  </si>
  <si>
    <t>ЗП и НДФЛ 
Глава МО</t>
  </si>
  <si>
    <t>123</t>
  </si>
  <si>
    <t>Иные выплаты государственных (муниципальных) органов привлекаемым лицам</t>
  </si>
  <si>
    <t>226</t>
  </si>
  <si>
    <t>Прочие работы, услуги</t>
  </si>
  <si>
    <t>компенсация депутатских расходов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</si>
  <si>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</si>
  <si>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</si>
  <si>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</si>
  <si>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Начисления на выплаты по оплате труда</t>
  </si>
  <si>
    <t xml:space="preserve">страх.взносы от ЗП главы МО. 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</si>
  <si>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</si>
  <si>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</si>
  <si>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9900000210</t>
  </si>
  <si>
    <t>Обеспечение деятельности аппаратов органов местного самоуправления</t>
  </si>
  <si>
    <t>244</t>
  </si>
  <si>
    <t>Прочая закупка товаров, работ и услуг</t>
  </si>
  <si>
    <t>Тензор и пр.</t>
  </si>
  <si>
    <t>853</t>
  </si>
  <si>
    <t>Уплата иных платежей</t>
  </si>
  <si>
    <t>292</t>
  </si>
  <si>
    <t>Штрафы за нарушение законодательства о налогах и сборах, законодательства о страховых взносах</t>
  </si>
  <si>
    <t>297</t>
  </si>
  <si>
    <t>Иные выплаты текущего характера организациям</t>
  </si>
  <si>
    <t>9900000280</t>
  </si>
  <si>
    <t>Прочие расходы в рамках полномочий органов местного самоуправления</t>
  </si>
  <si>
    <t>печать в сми, юрист</t>
  </si>
  <si>
    <t>346</t>
  </si>
  <si>
    <t>310</t>
  </si>
  <si>
    <t>Увеличение стоимости основных средств</t>
  </si>
  <si>
    <t>Увеличение стоимости прочих материальных запасов</t>
  </si>
  <si>
    <t>Канцелярия, хоз товары</t>
  </si>
  <si>
    <t>349</t>
  </si>
  <si>
    <t>Увеличение стоимости прочих материальных запасов однократного применения</t>
  </si>
  <si>
    <t>9900005010</t>
  </si>
  <si>
    <t>Расходы по передаче полномочий по осуществлению контроля за исполнением бюджета поселения</t>
  </si>
  <si>
    <t>540</t>
  </si>
  <si>
    <t>Иные межбюджетные трансферты</t>
  </si>
  <si>
    <t>251</t>
  </si>
  <si>
    <t>Перечисления текущего характера другим бюджетам бюджетной системы Российской Федерации</t>
  </si>
  <si>
    <t>КСП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</si>
  <si>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</si>
  <si>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</si>
  <si>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9900000200</t>
  </si>
  <si>
    <t>ЗП и НДФЛ 
Глава Администр</t>
  </si>
  <si>
    <t xml:space="preserve">страх.взносы от ЗП главы адм. </t>
  </si>
  <si>
    <t>ЗП и НДФЛ ОМСУ,</t>
  </si>
  <si>
    <t>266</t>
  </si>
  <si>
    <t>Социальные пособия и компенсации персоналу в денежной форме</t>
  </si>
  <si>
    <t>б/л</t>
  </si>
  <si>
    <t>страх.взносы</t>
  </si>
  <si>
    <t>221</t>
  </si>
  <si>
    <t>Услуги связи</t>
  </si>
  <si>
    <t>122</t>
  </si>
  <si>
    <t>222</t>
  </si>
  <si>
    <t>Транспортные услуги</t>
  </si>
  <si>
    <t xml:space="preserve">компенсация транспортных расходов </t>
  </si>
  <si>
    <t>223</t>
  </si>
  <si>
    <t>247</t>
  </si>
  <si>
    <t>Коммунальные услуги</t>
  </si>
  <si>
    <t>225</t>
  </si>
  <si>
    <t>вывоз мусора - УК ТБО</t>
  </si>
  <si>
    <t>Работы, услуги по содержанию имущества</t>
  </si>
  <si>
    <t>канц. и хоз товары</t>
  </si>
  <si>
    <t>851</t>
  </si>
  <si>
    <t>291</t>
  </si>
  <si>
    <t>852</t>
  </si>
  <si>
    <t>Закупка энергетических ресурсов</t>
  </si>
  <si>
    <t>отопление (ИЭК), электроэнергия здания адм. (ПСК)</t>
  </si>
  <si>
    <t>Уплата налога на имущество организаций и земельного налога</t>
  </si>
  <si>
    <t>Налоги, пошлины и сборы</t>
  </si>
  <si>
    <t>295</t>
  </si>
  <si>
    <t>Уплата прочих налогов, сборов</t>
  </si>
  <si>
    <t>293</t>
  </si>
  <si>
    <t>Штрафы за нарушение законодательства о закупках и нарушение условий контрактов (договоров)</t>
  </si>
  <si>
    <t xml:space="preserve">Иные санкции </t>
  </si>
  <si>
    <t>9900005030</t>
  </si>
  <si>
    <t>Расходы по передаче полномочий по исполнению и контролю за исполнением бюджета поселения</t>
  </si>
  <si>
    <t>Соглашение с КФ</t>
  </si>
  <si>
    <t>0111</t>
  </si>
  <si>
    <t>Резервные фонды</t>
  </si>
  <si>
    <t>9900080060</t>
  </si>
  <si>
    <t>Реализация мероприятий за счет средств резервного фонда</t>
  </si>
  <si>
    <t>870</t>
  </si>
  <si>
    <t>Резервные средства</t>
  </si>
  <si>
    <t>290</t>
  </si>
  <si>
    <t>Другие экономические санкции</t>
  </si>
  <si>
    <t>0113</t>
  </si>
  <si>
    <t>Другие общегосударственные вопросы</t>
  </si>
  <si>
    <t>оценка  земельных участков и помещений жилого фонда, изготовление тех паспортов ,                           ТОС-50 000,00</t>
  </si>
  <si>
    <t>831</t>
  </si>
  <si>
    <t>Исполнение судебных актов Российской Федерации и мировых соглашений по возмещению причиненного вреда</t>
  </si>
  <si>
    <t>9900071340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</si>
  <si>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</si>
  <si>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0203</t>
  </si>
  <si>
    <t>Мобилизационная и вневойсковая подготовка</t>
  </si>
  <si>
    <t>9900051180</t>
  </si>
  <si>
    <t>Осуществление первичного воинского учета на территориях, где отсутствуют военные комиссариаты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</si>
  <si>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</si>
  <si>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</si>
  <si>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0140101010</t>
  </si>
  <si>
    <t>Мероприятия по обеспечению пожарной безопасности и безопасности людей</t>
  </si>
  <si>
    <t>Усдуги по эксплуатации тех обслуживанию тех средств муниципальной системы оповещения (ООО "ГЕФЕСТ"</t>
  </si>
  <si>
    <t>обучение сотрудников по пож.безопасности нового сотрудника, договор на АСР и АСФ, подготовка и согласование планов по ГО и ЧС</t>
  </si>
  <si>
    <t xml:space="preserve">покупка огнетушителей 9 шт. </t>
  </si>
  <si>
    <t>0140101150</t>
  </si>
  <si>
    <t>Мероприятия по профилактике и обеспечению ликвидации последствий чрезвычайных ситуаций</t>
  </si>
  <si>
    <t>Закупка товаров, работ, услуг в целях обеспечения формирования государственного материального резерва, резервов материальных ресурсов</t>
  </si>
  <si>
    <t>341</t>
  </si>
  <si>
    <t>Увеличение стоимости лекарственных препаратов и материалов, применяемых в медицинских целях</t>
  </si>
  <si>
    <t>аптечка</t>
  </si>
  <si>
    <t>услуги связи по каналу передачи сигнала РАСЦО</t>
  </si>
  <si>
    <t>тех.обслуживание оборудования оповещения МСОН</t>
  </si>
  <si>
    <t>0140101160</t>
  </si>
  <si>
    <t>Мероприятия по приобретению плакатов, учебных пособий и листовок по противодействию терроризму</t>
  </si>
  <si>
    <t>информационные таблички,  плакаты</t>
  </si>
  <si>
    <t>0409</t>
  </si>
  <si>
    <t>Дорожное хозяйство (дорожные фонды)</t>
  </si>
  <si>
    <t>05.4.01.9Д040</t>
  </si>
  <si>
    <t>Мероприятия по капитальному ремонту и ремонту дорог общего пользования местного значения за счет средств местного бюджета</t>
  </si>
  <si>
    <t>ремонт дорог местного значения, текущий и ямочный ремонт ул. Лесная, Нагорная, Полевая, Луговая, Октяборьская, Зеленая</t>
  </si>
  <si>
    <t xml:space="preserve">Проект орг-ции дорожного движения,+технадзор+ сметы, +экспертизы смет,  </t>
  </si>
  <si>
    <t>0540101060</t>
  </si>
  <si>
    <t>обновление дорожных знаков, светодиодные табл. ИДЛ</t>
  </si>
  <si>
    <t>Мероприятия по паспортизации дорог общего пользования местного значения за счёт средств местного бюджета</t>
  </si>
  <si>
    <t>Мероприятия по реализации областного закона 3-ОЗ "О содействии участия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</si>
  <si>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0412</t>
  </si>
  <si>
    <t>Другие вопросы в области национальной экономики</t>
  </si>
  <si>
    <t>0440101050</t>
  </si>
  <si>
    <t>Мероприятия по инвентаризации и межеванию земельных участков для развития жилой застройки в Большеижорском городском поселении</t>
  </si>
  <si>
    <t>межевание зем.участков, продление лицензии Технокад</t>
  </si>
  <si>
    <t>0440101190</t>
  </si>
  <si>
    <t>Мерпориятия по разработке проекта генерального плана МО Большеижорское городское поселение</t>
  </si>
  <si>
    <t>кадастровые работы</t>
  </si>
  <si>
    <t>0440101200</t>
  </si>
  <si>
    <t>Мероприятия по разработке программ комплексного развития социальной инфраструктуры, транспортной инфраструктуры, систем коммунальной инфраструктуры МО Большеижорское городское поселени</t>
  </si>
  <si>
    <t>0501</t>
  </si>
  <si>
    <t>Жилищное хозяйство</t>
  </si>
  <si>
    <t>0940101250</t>
  </si>
  <si>
    <t>Мероприятия по подготовке к зиме муниципального фонда</t>
  </si>
  <si>
    <t>0940101260</t>
  </si>
  <si>
    <t>Мероприятия по уплате взносов на капитальный ремонт муниципального жилищного фонда</t>
  </si>
  <si>
    <t>взносы в фонд кап.ремонта</t>
  </si>
  <si>
    <t xml:space="preserve">агент.вознаграждение за расчет и учет платы за соц.найм (ЕИРЦ) </t>
  </si>
  <si>
    <t>0502</t>
  </si>
  <si>
    <t>Коммунальное хозяйство</t>
  </si>
  <si>
    <t>0340101170</t>
  </si>
  <si>
    <t>Мероприятия по техническому обслуживанию действующего газопровода</t>
  </si>
  <si>
    <t>03401S0200</t>
  </si>
  <si>
    <t>Мероприятия по капитальному строительству объектов газификации (в том числе проектно-изыскательные работы) собственности муниципальных образований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</si>
  <si>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</si>
  <si>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</si>
  <si>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9900005040</t>
  </si>
  <si>
    <t>Мероприятия по присоединению объектов к системам коммунального водоснабжения и водоотведения в рамках муниципальной программы "Обеспечение устойчивого функционирования и развития коммунальной и инженерной инфраструктуры и повышение энергоэффективности в Большеижорском городском поселении"</t>
  </si>
  <si>
    <t>Соглашение о передаче полномочий по теплоснабжению</t>
  </si>
  <si>
    <t>0503</t>
  </si>
  <si>
    <t>Благоустройство</t>
  </si>
  <si>
    <t>0640101080</t>
  </si>
  <si>
    <t>Мероприятия по приобретению электроэнергии</t>
  </si>
  <si>
    <t>ПСК элек.энергия уличное освещение</t>
  </si>
  <si>
    <t>штрафы, пени в ПСК</t>
  </si>
  <si>
    <t>0640401120</t>
  </si>
  <si>
    <t>Мероприятия по благоустройству территории Большеижорского городского поселения</t>
  </si>
  <si>
    <t>Создание контейнерных площадок ул. Нагорная или Лесная</t>
  </si>
  <si>
    <t>06.4.04.S4790</t>
  </si>
  <si>
    <t>Создание и содержание мест (площадок) накопления твердых коммунальных отходов на территории МО Большеижорского городского поселения</t>
  </si>
  <si>
    <t>611</t>
  </si>
  <si>
    <t>241</t>
  </si>
  <si>
    <t>06404S4840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</si>
  <si>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</si>
  <si>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Субсидии бюджетным учреждениям на иные цели</t>
  </si>
  <si>
    <t>Безвозмездные перечисления (передачи) текущего характера сектора государственного управления</t>
  </si>
  <si>
    <t>9900000240</t>
  </si>
  <si>
    <t>Предоставление муниципальным бюджетным учреждениям субсидии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</si>
  <si>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</si>
  <si>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муниципальное задание МБУ ИЖОРА</t>
  </si>
  <si>
    <t>0801</t>
  </si>
  <si>
    <t>Культура</t>
  </si>
  <si>
    <t>612</t>
  </si>
  <si>
    <t>культура</t>
  </si>
  <si>
    <t>1102</t>
  </si>
  <si>
    <t>Массовый спорт</t>
  </si>
  <si>
    <t>1001</t>
  </si>
  <si>
    <t>Пенсионное обеспечение</t>
  </si>
  <si>
    <t>0740101130</t>
  </si>
  <si>
    <t>Дополнительные меры социальной поддержки отдельных категорий граждан</t>
  </si>
  <si>
    <t>312</t>
  </si>
  <si>
    <t>Иные пенсии, социальные доплаты к пенсиям</t>
  </si>
  <si>
    <t>264</t>
  </si>
  <si>
    <t>Пенсии, пособия, выплачиваемые работодателями, нанимателями бывшим работникам</t>
  </si>
  <si>
    <t xml:space="preserve">муниципальная пенсия                                  7 пенсионеров               </t>
  </si>
  <si>
    <t>1003</t>
  </si>
  <si>
    <t>Социальное обеспечение населения</t>
  </si>
  <si>
    <t>0740201140</t>
  </si>
  <si>
    <t>Мероприятия социальной поддержки</t>
  </si>
  <si>
    <t>313</t>
  </si>
  <si>
    <t>Пособия, компенсации, меры социальной поддержки по публичным нормативным обязательствам</t>
  </si>
  <si>
    <t>262</t>
  </si>
  <si>
    <t>Пособия по социальной помощи населению в денежной форме</t>
  </si>
  <si>
    <t>помощь населению в трудных жизенных ситуациях</t>
  </si>
  <si>
    <t>321</t>
  </si>
  <si>
    <t>Пособия, компенсации и иные социальные выплаты гражданам, кроме публичных нормативных обязательств</t>
  </si>
  <si>
    <t>263</t>
  </si>
  <si>
    <t>Пособия по социальной помощи населению в натуральной форме</t>
  </si>
  <si>
    <t>компенсация коммун.услуг почетным гражданам</t>
  </si>
  <si>
    <t>Итого</t>
  </si>
  <si>
    <t>доходы</t>
  </si>
  <si>
    <t>дефицит</t>
  </si>
  <si>
    <t xml:space="preserve">к Решению Совета депутатов  от          .11.2025  № </t>
  </si>
  <si>
    <t>2026</t>
  </si>
  <si>
    <t xml:space="preserve">расходы на содержание  депутатов </t>
  </si>
  <si>
    <t xml:space="preserve">тел.абонент/плата Ростелеком  Почта России
 Росохрана Телеком
</t>
  </si>
  <si>
    <t xml:space="preserve">обслуживание компьютерной и оргтехники, ТО ОПТС  
заправка картриджей </t>
  </si>
  <si>
    <t>юр.услуги, консультационные услуги, медосмотр и т.д., правовые программы (бух., кадры, охрана труда), обучение  адм по охр.тр.В т.ч.: БСК=29500*12=   354 000,00
медосмотр 
Консультант+
обслуживание сайта 
обучение (охрана труда, ГО ЧС, закупки) 
 нотариус</t>
  </si>
  <si>
    <t xml:space="preserve">Офисная мебель и техника: сейф 
шкафы архивного типа-3, 2 шт. </t>
  </si>
  <si>
    <t xml:space="preserve"> взыскании судебных расходов</t>
  </si>
  <si>
    <t>2027</t>
  </si>
  <si>
    <t>2028</t>
  </si>
  <si>
    <t>05.7.01.SД140</t>
  </si>
  <si>
    <t>0540101080 нет такой целевой</t>
  </si>
  <si>
    <t>Мероприятия по капитальному ремонту и ремонту автомобильных дорог общего пользования местного значения</t>
  </si>
  <si>
    <t>правопорядок субсидия код цели 3038</t>
  </si>
  <si>
    <t>Софинансирование ремонта автодорог (ОБ) код цели 1043</t>
  </si>
  <si>
    <t>ЗП и НДФЛ сотрудника ВУС код цели 25-51180-00000-00000</t>
  </si>
  <si>
    <t>страх.взносы код цели 25-51180-00000-00000</t>
  </si>
  <si>
    <t>канц. и хоз товары код цели 25-51180-00000-00000</t>
  </si>
  <si>
    <t>сейф код цели 25-51180-00000-00000</t>
  </si>
  <si>
    <t>Софинансирование ремонта автодорог (МБ) код цели 1043</t>
  </si>
  <si>
    <t>06401S4660 нет такой целевой</t>
  </si>
  <si>
    <t>Соглашение № 156 от 09.02.2023  Обл.Б= 1 431 300, МБ= 233 005 код цели 1084</t>
  </si>
  <si>
    <t>Муниципального образования Большеижорское городское поселение на 2026 год и плановый период 2027 и 2028 годов</t>
  </si>
  <si>
    <t xml:space="preserve">водоснабжение и водоотведение  </t>
  </si>
  <si>
    <t>закупка канцтоваров</t>
  </si>
  <si>
    <t>Усдуги по эксплуатации тех обслуживанию тех средств муниципальной системы оповещения (ООО "ГЕФЕСТ")</t>
  </si>
  <si>
    <t>удалить, все равно нулевые</t>
  </si>
  <si>
    <t>Софинансирование ремонта автодорог (МБ) код цели 1043, софинансирование 2027 год - 11%; 2028 год - 12%</t>
  </si>
  <si>
    <t>340</t>
  </si>
  <si>
    <t xml:space="preserve">      </t>
  </si>
  <si>
    <t xml:space="preserve">к Решению Совета депутатов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</si>
</sst>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MS Sans Serif"/>
      <family val="2"/>
      <charset val="204"/>
    </font>
    <font>
      <sz val="8.5"/>
      <name val="MS Sans Serif"/>
      <family val="2"/>
      <charset val="204"/>
    </font>
    <font>
      <b/>
      <sz val="12"/>
      <name val="MS Sans Serif"/>
      <family val="2"/>
      <charset val="204"/>
    </font>
    <font>
      <b/>
      <sz val="8.5"/>
      <name val="MS Sans Serif"/>
      <family val="2"/>
      <charset val="204"/>
    </font>
    <font>
      <sz val="12"/>
      <name val="Arial Cyr"/>
      <charset val="204"/>
    </font>
    <font>
      <sz val="8"/>
      <name val="Arial Cyr"/>
    </font>
    <font>
      <sz val="8.5"/>
      <name val="MS Sans Serif"/>
    </font>
    <font>
      <sz val="12"/>
      <name val="Arial Cyr"/>
    </font>
    <font>
      <b/>
      <sz val="12"/>
      <name val="Arial Cyr"/>
      <charset val="204"/>
    </font>
    <font>
      <b/>
      <sz val="8"/>
      <name val="Arial Cyr"/>
    </font>
    <font>
      <b/>
      <sz val="12"/>
      <name val="Arial Cyr"/>
    </font>
    <font>
      <b/>
      <sz val="12"/>
      <name val="Arial"/>
      <family val="2"/>
      <charset val="204"/>
    </font>
    <font>
      <sz val="9"/>
      <color indexed="81"/>
      <name val="Tahoma"/>
      <family val="2"/>
      <charset val="204"/>
    </font>
    <font>
      <sz val="8.5"/>
      <name val="MS Sans Serif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2"/>
      <name val="MS Sans Serif"/>
      <charset val="204"/>
    </font>
    <font>
      <sz val="7"/>
      <name val="MS Sans Serif"/>
    </font>
    <font>
      <sz val="10"/>
      <name val="MS Sans Serif"/>
    </font>
    <font>
      <sz val="14"/>
      <name val="Arial Cyr"/>
      <charset val="204"/>
    </font>
    <font>
      <sz val="16"/>
      <name val="Arial Cyr"/>
      <charset val="204"/>
    </font>
    <font>
      <sz val="14"/>
      <name val="Arial Cyr"/>
    </font>
    <font>
      <b/>
      <sz val="16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" fontId="0" fillId="0" borderId="0" xfId="0" applyNumberFormat="1"/>
    <xf numFmtId="0" fontId="3" fillId="0" borderId="0" xfId="0" applyFont="1"/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4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left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" fontId="15" fillId="0" borderId="0" xfId="0" applyNumberFormat="1" applyFont="1"/>
    <xf numFmtId="2" fontId="3" fillId="0" borderId="0" xfId="0" applyNumberFormat="1" applyFont="1"/>
    <xf numFmtId="2" fontId="3" fillId="2" borderId="0" xfId="0" applyNumberFormat="1" applyFont="1" applyFill="1"/>
    <xf numFmtId="4" fontId="3" fillId="0" borderId="0" xfId="0" applyNumberFormat="1" applyFont="1"/>
    <xf numFmtId="2" fontId="3" fillId="3" borderId="0" xfId="0" applyNumberFormat="1" applyFont="1" applyFill="1"/>
    <xf numFmtId="2" fontId="3" fillId="4" borderId="0" xfId="0" applyNumberFormat="1" applyFont="1" applyFill="1"/>
    <xf numFmtId="4" fontId="17" fillId="0" borderId="1" xfId="0" applyNumberFormat="1" applyFont="1" applyBorder="1" applyAlignment="1">
      <alignment horizontal="right" vertical="center"/>
    </xf>
    <xf numFmtId="4" fontId="18" fillId="4" borderId="1" xfId="0" applyNumberFormat="1" applyFont="1" applyFill="1" applyBorder="1" applyAlignment="1">
      <alignment horizontal="right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right" vertical="center" wrapText="1"/>
    </xf>
    <xf numFmtId="4" fontId="19" fillId="5" borderId="1" xfId="0" applyNumberFormat="1" applyFont="1" applyFill="1" applyBorder="1" applyAlignment="1">
      <alignment horizontal="right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/>
    <xf numFmtId="4" fontId="18" fillId="5" borderId="1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/>
    </xf>
    <xf numFmtId="4" fontId="19" fillId="0" borderId="1" xfId="0" applyNumberFormat="1" applyFont="1" applyBorder="1" applyAlignment="1">
      <alignment horizontal="right"/>
    </xf>
    <xf numFmtId="0" fontId="3" fillId="0" borderId="1" xfId="0" applyFont="1" applyBorder="1"/>
    <xf numFmtId="4" fontId="8" fillId="0" borderId="1" xfId="0" applyNumberFormat="1" applyFont="1" applyFill="1" applyBorder="1" applyAlignment="1">
      <alignment horizontal="right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7" fillId="4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right" vertical="center" wrapText="1"/>
    </xf>
    <xf numFmtId="4" fontId="24" fillId="7" borderId="1" xfId="0" applyNumberFormat="1" applyFont="1" applyFill="1" applyBorder="1" applyAlignment="1">
      <alignment horizontal="right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V125"/>
  <sheetViews>
    <sheetView showGridLines="0" tabSelected="1" topLeftCell="A4" zoomScale="85" zoomScaleNormal="85" workbookViewId="0">
      <selection activeCell="G36" sqref="G36"/>
    </sheetView>
  </sheetViews>
  <sheetFormatPr defaultRowHeight="12.75" customHeight="1" outlineLevelRow="1" x14ac:dyDescent="0.2"/>
  <cols>
    <col min="1" max="1" width="10.140625" style="1" customWidth="1"/>
    <col min="2" max="2" width="38.5703125" customWidth="1"/>
    <col min="3" max="3" width="14.28515625" customWidth="1"/>
    <col min="4" max="4" width="22.140625" customWidth="1"/>
    <col min="5" max="5" width="12.140625" customWidth="1"/>
    <col min="6" max="6" width="23.42578125" customWidth="1"/>
    <col min="7" max="7" width="11.42578125" customWidth="1"/>
    <col min="8" max="8" width="25.140625" customWidth="1"/>
    <col min="9" max="11" width="24.42578125" style="5" customWidth="1"/>
    <col min="12" max="12" width="0.140625" style="5" customWidth="1"/>
    <col min="13" max="13" width="28.7109375" style="5" customWidth="1"/>
    <col min="14" max="20" width="0" hidden="1" customWidth="1"/>
    <col min="22" max="22" width="10.28515625" bestFit="1" customWidth="1"/>
    <col min="252" max="252" width="10.140625" customWidth="1"/>
    <col min="253" max="253" width="38.5703125" customWidth="1"/>
    <col min="254" max="254" width="14.28515625" customWidth="1"/>
    <col min="255" max="255" width="22.140625" customWidth="1"/>
    <col min="256" max="256" width="12.140625" customWidth="1"/>
    <col min="257" max="257" width="23.42578125" customWidth="1"/>
    <col min="258" max="258" width="11.42578125" customWidth="1"/>
    <col min="259" max="259" width="25.140625" customWidth="1"/>
    <col min="260" max="260" width="24.42578125" customWidth="1"/>
    <col min="261" max="261" width="0" hidden="1" customWidth="1"/>
    <col min="262" max="262" width="28.7109375" customWidth="1"/>
    <col min="263" max="269" width="0" hidden="1" customWidth="1"/>
    <col min="270" max="270" width="11.5703125" customWidth="1"/>
    <col min="271" max="271" width="11" customWidth="1"/>
    <col min="272" max="272" width="12.28515625" customWidth="1"/>
    <col min="273" max="273" width="15.140625" customWidth="1"/>
    <col min="508" max="508" width="10.140625" customWidth="1"/>
    <col min="509" max="509" width="38.5703125" customWidth="1"/>
    <col min="510" max="510" width="14.28515625" customWidth="1"/>
    <col min="511" max="511" width="22.140625" customWidth="1"/>
    <col min="512" max="512" width="12.140625" customWidth="1"/>
    <col min="513" max="513" width="23.42578125" customWidth="1"/>
    <col min="514" max="514" width="11.42578125" customWidth="1"/>
    <col min="515" max="515" width="25.140625" customWidth="1"/>
    <col min="516" max="516" width="24.42578125" customWidth="1"/>
    <col min="517" max="517" width="0" hidden="1" customWidth="1"/>
    <col min="518" max="518" width="28.7109375" customWidth="1"/>
    <col min="519" max="525" width="0" hidden="1" customWidth="1"/>
    <col min="526" max="526" width="11.5703125" customWidth="1"/>
    <col min="527" max="527" width="11" customWidth="1"/>
    <col min="528" max="528" width="12.28515625" customWidth="1"/>
    <col min="529" max="529" width="15.140625" customWidth="1"/>
    <col min="764" max="764" width="10.140625" customWidth="1"/>
    <col min="765" max="765" width="38.5703125" customWidth="1"/>
    <col min="766" max="766" width="14.28515625" customWidth="1"/>
    <col min="767" max="767" width="22.140625" customWidth="1"/>
    <col min="768" max="768" width="12.140625" customWidth="1"/>
    <col min="769" max="769" width="23.42578125" customWidth="1"/>
    <col min="770" max="770" width="11.42578125" customWidth="1"/>
    <col min="771" max="771" width="25.140625" customWidth="1"/>
    <col min="772" max="772" width="24.42578125" customWidth="1"/>
    <col min="773" max="773" width="0" hidden="1" customWidth="1"/>
    <col min="774" max="774" width="28.7109375" customWidth="1"/>
    <col min="775" max="781" width="0" hidden="1" customWidth="1"/>
    <col min="782" max="782" width="11.5703125" customWidth="1"/>
    <col min="783" max="783" width="11" customWidth="1"/>
    <col min="784" max="784" width="12.28515625" customWidth="1"/>
    <col min="785" max="785" width="15.140625" customWidth="1"/>
    <col min="1020" max="1020" width="10.140625" customWidth="1"/>
    <col min="1021" max="1021" width="38.5703125" customWidth="1"/>
    <col min="1022" max="1022" width="14.28515625" customWidth="1"/>
    <col min="1023" max="1023" width="22.140625" customWidth="1"/>
    <col min="1024" max="1024" width="12.140625" customWidth="1"/>
    <col min="1025" max="1025" width="23.42578125" customWidth="1"/>
    <col min="1026" max="1026" width="11.42578125" customWidth="1"/>
    <col min="1027" max="1027" width="25.140625" customWidth="1"/>
    <col min="1028" max="1028" width="24.42578125" customWidth="1"/>
    <col min="1029" max="1029" width="0" hidden="1" customWidth="1"/>
    <col min="1030" max="1030" width="28.7109375" customWidth="1"/>
    <col min="1031" max="1037" width="0" hidden="1" customWidth="1"/>
    <col min="1038" max="1038" width="11.5703125" customWidth="1"/>
    <col min="1039" max="1039" width="11" customWidth="1"/>
    <col min="1040" max="1040" width="12.28515625" customWidth="1"/>
    <col min="1041" max="1041" width="15.140625" customWidth="1"/>
    <col min="1276" max="1276" width="10.140625" customWidth="1"/>
    <col min="1277" max="1277" width="38.5703125" customWidth="1"/>
    <col min="1278" max="1278" width="14.28515625" customWidth="1"/>
    <col min="1279" max="1279" width="22.140625" customWidth="1"/>
    <col min="1280" max="1280" width="12.140625" customWidth="1"/>
    <col min="1281" max="1281" width="23.42578125" customWidth="1"/>
    <col min="1282" max="1282" width="11.42578125" customWidth="1"/>
    <col min="1283" max="1283" width="25.140625" customWidth="1"/>
    <col min="1284" max="1284" width="24.42578125" customWidth="1"/>
    <col min="1285" max="1285" width="0" hidden="1" customWidth="1"/>
    <col min="1286" max="1286" width="28.7109375" customWidth="1"/>
    <col min="1287" max="1293" width="0" hidden="1" customWidth="1"/>
    <col min="1294" max="1294" width="11.5703125" customWidth="1"/>
    <col min="1295" max="1295" width="11" customWidth="1"/>
    <col min="1296" max="1296" width="12.28515625" customWidth="1"/>
    <col min="1297" max="1297" width="15.140625" customWidth="1"/>
    <col min="1532" max="1532" width="10.140625" customWidth="1"/>
    <col min="1533" max="1533" width="38.5703125" customWidth="1"/>
    <col min="1534" max="1534" width="14.28515625" customWidth="1"/>
    <col min="1535" max="1535" width="22.140625" customWidth="1"/>
    <col min="1536" max="1536" width="12.140625" customWidth="1"/>
    <col min="1537" max="1537" width="23.42578125" customWidth="1"/>
    <col min="1538" max="1538" width="11.42578125" customWidth="1"/>
    <col min="1539" max="1539" width="25.140625" customWidth="1"/>
    <col min="1540" max="1540" width="24.42578125" customWidth="1"/>
    <col min="1541" max="1541" width="0" hidden="1" customWidth="1"/>
    <col min="1542" max="1542" width="28.7109375" customWidth="1"/>
    <col min="1543" max="1549" width="0" hidden="1" customWidth="1"/>
    <col min="1550" max="1550" width="11.5703125" customWidth="1"/>
    <col min="1551" max="1551" width="11" customWidth="1"/>
    <col min="1552" max="1552" width="12.28515625" customWidth="1"/>
    <col min="1553" max="1553" width="15.140625" customWidth="1"/>
    <col min="1788" max="1788" width="10.140625" customWidth="1"/>
    <col min="1789" max="1789" width="38.5703125" customWidth="1"/>
    <col min="1790" max="1790" width="14.28515625" customWidth="1"/>
    <col min="1791" max="1791" width="22.140625" customWidth="1"/>
    <col min="1792" max="1792" width="12.140625" customWidth="1"/>
    <col min="1793" max="1793" width="23.42578125" customWidth="1"/>
    <col min="1794" max="1794" width="11.42578125" customWidth="1"/>
    <col min="1795" max="1795" width="25.140625" customWidth="1"/>
    <col min="1796" max="1796" width="24.42578125" customWidth="1"/>
    <col min="1797" max="1797" width="0" hidden="1" customWidth="1"/>
    <col min="1798" max="1798" width="28.7109375" customWidth="1"/>
    <col min="1799" max="1805" width="0" hidden="1" customWidth="1"/>
    <col min="1806" max="1806" width="11.5703125" customWidth="1"/>
    <col min="1807" max="1807" width="11" customWidth="1"/>
    <col min="1808" max="1808" width="12.28515625" customWidth="1"/>
    <col min="1809" max="1809" width="15.140625" customWidth="1"/>
    <col min="2044" max="2044" width="10.140625" customWidth="1"/>
    <col min="2045" max="2045" width="38.5703125" customWidth="1"/>
    <col min="2046" max="2046" width="14.28515625" customWidth="1"/>
    <col min="2047" max="2047" width="22.140625" customWidth="1"/>
    <col min="2048" max="2048" width="12.140625" customWidth="1"/>
    <col min="2049" max="2049" width="23.42578125" customWidth="1"/>
    <col min="2050" max="2050" width="11.42578125" customWidth="1"/>
    <col min="2051" max="2051" width="25.140625" customWidth="1"/>
    <col min="2052" max="2052" width="24.42578125" customWidth="1"/>
    <col min="2053" max="2053" width="0" hidden="1" customWidth="1"/>
    <col min="2054" max="2054" width="28.7109375" customWidth="1"/>
    <col min="2055" max="2061" width="0" hidden="1" customWidth="1"/>
    <col min="2062" max="2062" width="11.5703125" customWidth="1"/>
    <col min="2063" max="2063" width="11" customWidth="1"/>
    <col min="2064" max="2064" width="12.28515625" customWidth="1"/>
    <col min="2065" max="2065" width="15.140625" customWidth="1"/>
    <col min="2300" max="2300" width="10.140625" customWidth="1"/>
    <col min="2301" max="2301" width="38.5703125" customWidth="1"/>
    <col min="2302" max="2302" width="14.28515625" customWidth="1"/>
    <col min="2303" max="2303" width="22.140625" customWidth="1"/>
    <col min="2304" max="2304" width="12.140625" customWidth="1"/>
    <col min="2305" max="2305" width="23.42578125" customWidth="1"/>
    <col min="2306" max="2306" width="11.42578125" customWidth="1"/>
    <col min="2307" max="2307" width="25.140625" customWidth="1"/>
    <col min="2308" max="2308" width="24.42578125" customWidth="1"/>
    <col min="2309" max="2309" width="0" hidden="1" customWidth="1"/>
    <col min="2310" max="2310" width="28.7109375" customWidth="1"/>
    <col min="2311" max="2317" width="0" hidden="1" customWidth="1"/>
    <col min="2318" max="2318" width="11.5703125" customWidth="1"/>
    <col min="2319" max="2319" width="11" customWidth="1"/>
    <col min="2320" max="2320" width="12.28515625" customWidth="1"/>
    <col min="2321" max="2321" width="15.140625" customWidth="1"/>
    <col min="2556" max="2556" width="10.140625" customWidth="1"/>
    <col min="2557" max="2557" width="38.5703125" customWidth="1"/>
    <col min="2558" max="2558" width="14.28515625" customWidth="1"/>
    <col min="2559" max="2559" width="22.140625" customWidth="1"/>
    <col min="2560" max="2560" width="12.140625" customWidth="1"/>
    <col min="2561" max="2561" width="23.42578125" customWidth="1"/>
    <col min="2562" max="2562" width="11.42578125" customWidth="1"/>
    <col min="2563" max="2563" width="25.140625" customWidth="1"/>
    <col min="2564" max="2564" width="24.42578125" customWidth="1"/>
    <col min="2565" max="2565" width="0" hidden="1" customWidth="1"/>
    <col min="2566" max="2566" width="28.7109375" customWidth="1"/>
    <col min="2567" max="2573" width="0" hidden="1" customWidth="1"/>
    <col min="2574" max="2574" width="11.5703125" customWidth="1"/>
    <col min="2575" max="2575" width="11" customWidth="1"/>
    <col min="2576" max="2576" width="12.28515625" customWidth="1"/>
    <col min="2577" max="2577" width="15.140625" customWidth="1"/>
    <col min="2812" max="2812" width="10.140625" customWidth="1"/>
    <col min="2813" max="2813" width="38.5703125" customWidth="1"/>
    <col min="2814" max="2814" width="14.28515625" customWidth="1"/>
    <col min="2815" max="2815" width="22.140625" customWidth="1"/>
    <col min="2816" max="2816" width="12.140625" customWidth="1"/>
    <col min="2817" max="2817" width="23.42578125" customWidth="1"/>
    <col min="2818" max="2818" width="11.42578125" customWidth="1"/>
    <col min="2819" max="2819" width="25.140625" customWidth="1"/>
    <col min="2820" max="2820" width="24.42578125" customWidth="1"/>
    <col min="2821" max="2821" width="0" hidden="1" customWidth="1"/>
    <col min="2822" max="2822" width="28.7109375" customWidth="1"/>
    <col min="2823" max="2829" width="0" hidden="1" customWidth="1"/>
    <col min="2830" max="2830" width="11.5703125" customWidth="1"/>
    <col min="2831" max="2831" width="11" customWidth="1"/>
    <col min="2832" max="2832" width="12.28515625" customWidth="1"/>
    <col min="2833" max="2833" width="15.140625" customWidth="1"/>
    <col min="3068" max="3068" width="10.140625" customWidth="1"/>
    <col min="3069" max="3069" width="38.5703125" customWidth="1"/>
    <col min="3070" max="3070" width="14.28515625" customWidth="1"/>
    <col min="3071" max="3071" width="22.140625" customWidth="1"/>
    <col min="3072" max="3072" width="12.140625" customWidth="1"/>
    <col min="3073" max="3073" width="23.42578125" customWidth="1"/>
    <col min="3074" max="3074" width="11.42578125" customWidth="1"/>
    <col min="3075" max="3075" width="25.140625" customWidth="1"/>
    <col min="3076" max="3076" width="24.42578125" customWidth="1"/>
    <col min="3077" max="3077" width="0" hidden="1" customWidth="1"/>
    <col min="3078" max="3078" width="28.7109375" customWidth="1"/>
    <col min="3079" max="3085" width="0" hidden="1" customWidth="1"/>
    <col min="3086" max="3086" width="11.5703125" customWidth="1"/>
    <col min="3087" max="3087" width="11" customWidth="1"/>
    <col min="3088" max="3088" width="12.28515625" customWidth="1"/>
    <col min="3089" max="3089" width="15.140625" customWidth="1"/>
    <col min="3324" max="3324" width="10.140625" customWidth="1"/>
    <col min="3325" max="3325" width="38.5703125" customWidth="1"/>
    <col min="3326" max="3326" width="14.28515625" customWidth="1"/>
    <col min="3327" max="3327" width="22.140625" customWidth="1"/>
    <col min="3328" max="3328" width="12.140625" customWidth="1"/>
    <col min="3329" max="3329" width="23.42578125" customWidth="1"/>
    <col min="3330" max="3330" width="11.42578125" customWidth="1"/>
    <col min="3331" max="3331" width="25.140625" customWidth="1"/>
    <col min="3332" max="3332" width="24.42578125" customWidth="1"/>
    <col min="3333" max="3333" width="0" hidden="1" customWidth="1"/>
    <col min="3334" max="3334" width="28.7109375" customWidth="1"/>
    <col min="3335" max="3341" width="0" hidden="1" customWidth="1"/>
    <col min="3342" max="3342" width="11.5703125" customWidth="1"/>
    <col min="3343" max="3343" width="11" customWidth="1"/>
    <col min="3344" max="3344" width="12.28515625" customWidth="1"/>
    <col min="3345" max="3345" width="15.140625" customWidth="1"/>
    <col min="3580" max="3580" width="10.140625" customWidth="1"/>
    <col min="3581" max="3581" width="38.5703125" customWidth="1"/>
    <col min="3582" max="3582" width="14.28515625" customWidth="1"/>
    <col min="3583" max="3583" width="22.140625" customWidth="1"/>
    <col min="3584" max="3584" width="12.140625" customWidth="1"/>
    <col min="3585" max="3585" width="23.42578125" customWidth="1"/>
    <col min="3586" max="3586" width="11.42578125" customWidth="1"/>
    <col min="3587" max="3587" width="25.140625" customWidth="1"/>
    <col min="3588" max="3588" width="24.42578125" customWidth="1"/>
    <col min="3589" max="3589" width="0" hidden="1" customWidth="1"/>
    <col min="3590" max="3590" width="28.7109375" customWidth="1"/>
    <col min="3591" max="3597" width="0" hidden="1" customWidth="1"/>
    <col min="3598" max="3598" width="11.5703125" customWidth="1"/>
    <col min="3599" max="3599" width="11" customWidth="1"/>
    <col min="3600" max="3600" width="12.28515625" customWidth="1"/>
    <col min="3601" max="3601" width="15.140625" customWidth="1"/>
    <col min="3836" max="3836" width="10.140625" customWidth="1"/>
    <col min="3837" max="3837" width="38.5703125" customWidth="1"/>
    <col min="3838" max="3838" width="14.28515625" customWidth="1"/>
    <col min="3839" max="3839" width="22.140625" customWidth="1"/>
    <col min="3840" max="3840" width="12.140625" customWidth="1"/>
    <col min="3841" max="3841" width="23.42578125" customWidth="1"/>
    <col min="3842" max="3842" width="11.42578125" customWidth="1"/>
    <col min="3843" max="3843" width="25.140625" customWidth="1"/>
    <col min="3844" max="3844" width="24.42578125" customWidth="1"/>
    <col min="3845" max="3845" width="0" hidden="1" customWidth="1"/>
    <col min="3846" max="3846" width="28.7109375" customWidth="1"/>
    <col min="3847" max="3853" width="0" hidden="1" customWidth="1"/>
    <col min="3854" max="3854" width="11.5703125" customWidth="1"/>
    <col min="3855" max="3855" width="11" customWidth="1"/>
    <col min="3856" max="3856" width="12.28515625" customWidth="1"/>
    <col min="3857" max="3857" width="15.140625" customWidth="1"/>
    <col min="4092" max="4092" width="10.140625" customWidth="1"/>
    <col min="4093" max="4093" width="38.5703125" customWidth="1"/>
    <col min="4094" max="4094" width="14.28515625" customWidth="1"/>
    <col min="4095" max="4095" width="22.140625" customWidth="1"/>
    <col min="4096" max="4096" width="12.140625" customWidth="1"/>
    <col min="4097" max="4097" width="23.42578125" customWidth="1"/>
    <col min="4098" max="4098" width="11.42578125" customWidth="1"/>
    <col min="4099" max="4099" width="25.140625" customWidth="1"/>
    <col min="4100" max="4100" width="24.42578125" customWidth="1"/>
    <col min="4101" max="4101" width="0" hidden="1" customWidth="1"/>
    <col min="4102" max="4102" width="28.7109375" customWidth="1"/>
    <col min="4103" max="4109" width="0" hidden="1" customWidth="1"/>
    <col min="4110" max="4110" width="11.5703125" customWidth="1"/>
    <col min="4111" max="4111" width="11" customWidth="1"/>
    <col min="4112" max="4112" width="12.28515625" customWidth="1"/>
    <col min="4113" max="4113" width="15.140625" customWidth="1"/>
    <col min="4348" max="4348" width="10.140625" customWidth="1"/>
    <col min="4349" max="4349" width="38.5703125" customWidth="1"/>
    <col min="4350" max="4350" width="14.28515625" customWidth="1"/>
    <col min="4351" max="4351" width="22.140625" customWidth="1"/>
    <col min="4352" max="4352" width="12.140625" customWidth="1"/>
    <col min="4353" max="4353" width="23.42578125" customWidth="1"/>
    <col min="4354" max="4354" width="11.42578125" customWidth="1"/>
    <col min="4355" max="4355" width="25.140625" customWidth="1"/>
    <col min="4356" max="4356" width="24.42578125" customWidth="1"/>
    <col min="4357" max="4357" width="0" hidden="1" customWidth="1"/>
    <col min="4358" max="4358" width="28.7109375" customWidth="1"/>
    <col min="4359" max="4365" width="0" hidden="1" customWidth="1"/>
    <col min="4366" max="4366" width="11.5703125" customWidth="1"/>
    <col min="4367" max="4367" width="11" customWidth="1"/>
    <col min="4368" max="4368" width="12.28515625" customWidth="1"/>
    <col min="4369" max="4369" width="15.140625" customWidth="1"/>
    <col min="4604" max="4604" width="10.140625" customWidth="1"/>
    <col min="4605" max="4605" width="38.5703125" customWidth="1"/>
    <col min="4606" max="4606" width="14.28515625" customWidth="1"/>
    <col min="4607" max="4607" width="22.140625" customWidth="1"/>
    <col min="4608" max="4608" width="12.140625" customWidth="1"/>
    <col min="4609" max="4609" width="23.42578125" customWidth="1"/>
    <col min="4610" max="4610" width="11.42578125" customWidth="1"/>
    <col min="4611" max="4611" width="25.140625" customWidth="1"/>
    <col min="4612" max="4612" width="24.42578125" customWidth="1"/>
    <col min="4613" max="4613" width="0" hidden="1" customWidth="1"/>
    <col min="4614" max="4614" width="28.7109375" customWidth="1"/>
    <col min="4615" max="4621" width="0" hidden="1" customWidth="1"/>
    <col min="4622" max="4622" width="11.5703125" customWidth="1"/>
    <col min="4623" max="4623" width="11" customWidth="1"/>
    <col min="4624" max="4624" width="12.28515625" customWidth="1"/>
    <col min="4625" max="4625" width="15.140625" customWidth="1"/>
    <col min="4860" max="4860" width="10.140625" customWidth="1"/>
    <col min="4861" max="4861" width="38.5703125" customWidth="1"/>
    <col min="4862" max="4862" width="14.28515625" customWidth="1"/>
    <col min="4863" max="4863" width="22.140625" customWidth="1"/>
    <col min="4864" max="4864" width="12.140625" customWidth="1"/>
    <col min="4865" max="4865" width="23.42578125" customWidth="1"/>
    <col min="4866" max="4866" width="11.42578125" customWidth="1"/>
    <col min="4867" max="4867" width="25.140625" customWidth="1"/>
    <col min="4868" max="4868" width="24.42578125" customWidth="1"/>
    <col min="4869" max="4869" width="0" hidden="1" customWidth="1"/>
    <col min="4870" max="4870" width="28.7109375" customWidth="1"/>
    <col min="4871" max="4877" width="0" hidden="1" customWidth="1"/>
    <col min="4878" max="4878" width="11.5703125" customWidth="1"/>
    <col min="4879" max="4879" width="11" customWidth="1"/>
    <col min="4880" max="4880" width="12.28515625" customWidth="1"/>
    <col min="4881" max="4881" width="15.140625" customWidth="1"/>
    <col min="5116" max="5116" width="10.140625" customWidth="1"/>
    <col min="5117" max="5117" width="38.5703125" customWidth="1"/>
    <col min="5118" max="5118" width="14.28515625" customWidth="1"/>
    <col min="5119" max="5119" width="22.140625" customWidth="1"/>
    <col min="5120" max="5120" width="12.140625" customWidth="1"/>
    <col min="5121" max="5121" width="23.42578125" customWidth="1"/>
    <col min="5122" max="5122" width="11.42578125" customWidth="1"/>
    <col min="5123" max="5123" width="25.140625" customWidth="1"/>
    <col min="5124" max="5124" width="24.42578125" customWidth="1"/>
    <col min="5125" max="5125" width="0" hidden="1" customWidth="1"/>
    <col min="5126" max="5126" width="28.7109375" customWidth="1"/>
    <col min="5127" max="5133" width="0" hidden="1" customWidth="1"/>
    <col min="5134" max="5134" width="11.5703125" customWidth="1"/>
    <col min="5135" max="5135" width="11" customWidth="1"/>
    <col min="5136" max="5136" width="12.28515625" customWidth="1"/>
    <col min="5137" max="5137" width="15.140625" customWidth="1"/>
    <col min="5372" max="5372" width="10.140625" customWidth="1"/>
    <col min="5373" max="5373" width="38.5703125" customWidth="1"/>
    <col min="5374" max="5374" width="14.28515625" customWidth="1"/>
    <col min="5375" max="5375" width="22.140625" customWidth="1"/>
    <col min="5376" max="5376" width="12.140625" customWidth="1"/>
    <col min="5377" max="5377" width="23.42578125" customWidth="1"/>
    <col min="5378" max="5378" width="11.42578125" customWidth="1"/>
    <col min="5379" max="5379" width="25.140625" customWidth="1"/>
    <col min="5380" max="5380" width="24.42578125" customWidth="1"/>
    <col min="5381" max="5381" width="0" hidden="1" customWidth="1"/>
    <col min="5382" max="5382" width="28.7109375" customWidth="1"/>
    <col min="5383" max="5389" width="0" hidden="1" customWidth="1"/>
    <col min="5390" max="5390" width="11.5703125" customWidth="1"/>
    <col min="5391" max="5391" width="11" customWidth="1"/>
    <col min="5392" max="5392" width="12.28515625" customWidth="1"/>
    <col min="5393" max="5393" width="15.140625" customWidth="1"/>
    <col min="5628" max="5628" width="10.140625" customWidth="1"/>
    <col min="5629" max="5629" width="38.5703125" customWidth="1"/>
    <col min="5630" max="5630" width="14.28515625" customWidth="1"/>
    <col min="5631" max="5631" width="22.140625" customWidth="1"/>
    <col min="5632" max="5632" width="12.140625" customWidth="1"/>
    <col min="5633" max="5633" width="23.42578125" customWidth="1"/>
    <col min="5634" max="5634" width="11.42578125" customWidth="1"/>
    <col min="5635" max="5635" width="25.140625" customWidth="1"/>
    <col min="5636" max="5636" width="24.42578125" customWidth="1"/>
    <col min="5637" max="5637" width="0" hidden="1" customWidth="1"/>
    <col min="5638" max="5638" width="28.7109375" customWidth="1"/>
    <col min="5639" max="5645" width="0" hidden="1" customWidth="1"/>
    <col min="5646" max="5646" width="11.5703125" customWidth="1"/>
    <col min="5647" max="5647" width="11" customWidth="1"/>
    <col min="5648" max="5648" width="12.28515625" customWidth="1"/>
    <col min="5649" max="5649" width="15.140625" customWidth="1"/>
    <col min="5884" max="5884" width="10.140625" customWidth="1"/>
    <col min="5885" max="5885" width="38.5703125" customWidth="1"/>
    <col min="5886" max="5886" width="14.28515625" customWidth="1"/>
    <col min="5887" max="5887" width="22.140625" customWidth="1"/>
    <col min="5888" max="5888" width="12.140625" customWidth="1"/>
    <col min="5889" max="5889" width="23.42578125" customWidth="1"/>
    <col min="5890" max="5890" width="11.42578125" customWidth="1"/>
    <col min="5891" max="5891" width="25.140625" customWidth="1"/>
    <col min="5892" max="5892" width="24.42578125" customWidth="1"/>
    <col min="5893" max="5893" width="0" hidden="1" customWidth="1"/>
    <col min="5894" max="5894" width="28.7109375" customWidth="1"/>
    <col min="5895" max="5901" width="0" hidden="1" customWidth="1"/>
    <col min="5902" max="5902" width="11.5703125" customWidth="1"/>
    <col min="5903" max="5903" width="11" customWidth="1"/>
    <col min="5904" max="5904" width="12.28515625" customWidth="1"/>
    <col min="5905" max="5905" width="15.140625" customWidth="1"/>
    <col min="6140" max="6140" width="10.140625" customWidth="1"/>
    <col min="6141" max="6141" width="38.5703125" customWidth="1"/>
    <col min="6142" max="6142" width="14.28515625" customWidth="1"/>
    <col min="6143" max="6143" width="22.140625" customWidth="1"/>
    <col min="6144" max="6144" width="12.140625" customWidth="1"/>
    <col min="6145" max="6145" width="23.42578125" customWidth="1"/>
    <col min="6146" max="6146" width="11.42578125" customWidth="1"/>
    <col min="6147" max="6147" width="25.140625" customWidth="1"/>
    <col min="6148" max="6148" width="24.42578125" customWidth="1"/>
    <col min="6149" max="6149" width="0" hidden="1" customWidth="1"/>
    <col min="6150" max="6150" width="28.7109375" customWidth="1"/>
    <col min="6151" max="6157" width="0" hidden="1" customWidth="1"/>
    <col min="6158" max="6158" width="11.5703125" customWidth="1"/>
    <col min="6159" max="6159" width="11" customWidth="1"/>
    <col min="6160" max="6160" width="12.28515625" customWidth="1"/>
    <col min="6161" max="6161" width="15.140625" customWidth="1"/>
    <col min="6396" max="6396" width="10.140625" customWidth="1"/>
    <col min="6397" max="6397" width="38.5703125" customWidth="1"/>
    <col min="6398" max="6398" width="14.28515625" customWidth="1"/>
    <col min="6399" max="6399" width="22.140625" customWidth="1"/>
    <col min="6400" max="6400" width="12.140625" customWidth="1"/>
    <col min="6401" max="6401" width="23.42578125" customWidth="1"/>
    <col min="6402" max="6402" width="11.42578125" customWidth="1"/>
    <col min="6403" max="6403" width="25.140625" customWidth="1"/>
    <col min="6404" max="6404" width="24.42578125" customWidth="1"/>
    <col min="6405" max="6405" width="0" hidden="1" customWidth="1"/>
    <col min="6406" max="6406" width="28.7109375" customWidth="1"/>
    <col min="6407" max="6413" width="0" hidden="1" customWidth="1"/>
    <col min="6414" max="6414" width="11.5703125" customWidth="1"/>
    <col min="6415" max="6415" width="11" customWidth="1"/>
    <col min="6416" max="6416" width="12.28515625" customWidth="1"/>
    <col min="6417" max="6417" width="15.140625" customWidth="1"/>
    <col min="6652" max="6652" width="10.140625" customWidth="1"/>
    <col min="6653" max="6653" width="38.5703125" customWidth="1"/>
    <col min="6654" max="6654" width="14.28515625" customWidth="1"/>
    <col min="6655" max="6655" width="22.140625" customWidth="1"/>
    <col min="6656" max="6656" width="12.140625" customWidth="1"/>
    <col min="6657" max="6657" width="23.42578125" customWidth="1"/>
    <col min="6658" max="6658" width="11.42578125" customWidth="1"/>
    <col min="6659" max="6659" width="25.140625" customWidth="1"/>
    <col min="6660" max="6660" width="24.42578125" customWidth="1"/>
    <col min="6661" max="6661" width="0" hidden="1" customWidth="1"/>
    <col min="6662" max="6662" width="28.7109375" customWidth="1"/>
    <col min="6663" max="6669" width="0" hidden="1" customWidth="1"/>
    <col min="6670" max="6670" width="11.5703125" customWidth="1"/>
    <col min="6671" max="6671" width="11" customWidth="1"/>
    <col min="6672" max="6672" width="12.28515625" customWidth="1"/>
    <col min="6673" max="6673" width="15.140625" customWidth="1"/>
    <col min="6908" max="6908" width="10.140625" customWidth="1"/>
    <col min="6909" max="6909" width="38.5703125" customWidth="1"/>
    <col min="6910" max="6910" width="14.28515625" customWidth="1"/>
    <col min="6911" max="6911" width="22.140625" customWidth="1"/>
    <col min="6912" max="6912" width="12.140625" customWidth="1"/>
    <col min="6913" max="6913" width="23.42578125" customWidth="1"/>
    <col min="6914" max="6914" width="11.42578125" customWidth="1"/>
    <col min="6915" max="6915" width="25.140625" customWidth="1"/>
    <col min="6916" max="6916" width="24.42578125" customWidth="1"/>
    <col min="6917" max="6917" width="0" hidden="1" customWidth="1"/>
    <col min="6918" max="6918" width="28.7109375" customWidth="1"/>
    <col min="6919" max="6925" width="0" hidden="1" customWidth="1"/>
    <col min="6926" max="6926" width="11.5703125" customWidth="1"/>
    <col min="6927" max="6927" width="11" customWidth="1"/>
    <col min="6928" max="6928" width="12.28515625" customWidth="1"/>
    <col min="6929" max="6929" width="15.140625" customWidth="1"/>
    <col min="7164" max="7164" width="10.140625" customWidth="1"/>
    <col min="7165" max="7165" width="38.5703125" customWidth="1"/>
    <col min="7166" max="7166" width="14.28515625" customWidth="1"/>
    <col min="7167" max="7167" width="22.140625" customWidth="1"/>
    <col min="7168" max="7168" width="12.140625" customWidth="1"/>
    <col min="7169" max="7169" width="23.42578125" customWidth="1"/>
    <col min="7170" max="7170" width="11.42578125" customWidth="1"/>
    <col min="7171" max="7171" width="25.140625" customWidth="1"/>
    <col min="7172" max="7172" width="24.42578125" customWidth="1"/>
    <col min="7173" max="7173" width="0" hidden="1" customWidth="1"/>
    <col min="7174" max="7174" width="28.7109375" customWidth="1"/>
    <col min="7175" max="7181" width="0" hidden="1" customWidth="1"/>
    <col min="7182" max="7182" width="11.5703125" customWidth="1"/>
    <col min="7183" max="7183" width="11" customWidth="1"/>
    <col min="7184" max="7184" width="12.28515625" customWidth="1"/>
    <col min="7185" max="7185" width="15.140625" customWidth="1"/>
    <col min="7420" max="7420" width="10.140625" customWidth="1"/>
    <col min="7421" max="7421" width="38.5703125" customWidth="1"/>
    <col min="7422" max="7422" width="14.28515625" customWidth="1"/>
    <col min="7423" max="7423" width="22.140625" customWidth="1"/>
    <col min="7424" max="7424" width="12.140625" customWidth="1"/>
    <col min="7425" max="7425" width="23.42578125" customWidth="1"/>
    <col min="7426" max="7426" width="11.42578125" customWidth="1"/>
    <col min="7427" max="7427" width="25.140625" customWidth="1"/>
    <col min="7428" max="7428" width="24.42578125" customWidth="1"/>
    <col min="7429" max="7429" width="0" hidden="1" customWidth="1"/>
    <col min="7430" max="7430" width="28.7109375" customWidth="1"/>
    <col min="7431" max="7437" width="0" hidden="1" customWidth="1"/>
    <col min="7438" max="7438" width="11.5703125" customWidth="1"/>
    <col min="7439" max="7439" width="11" customWidth="1"/>
    <col min="7440" max="7440" width="12.28515625" customWidth="1"/>
    <col min="7441" max="7441" width="15.140625" customWidth="1"/>
    <col min="7676" max="7676" width="10.140625" customWidth="1"/>
    <col min="7677" max="7677" width="38.5703125" customWidth="1"/>
    <col min="7678" max="7678" width="14.28515625" customWidth="1"/>
    <col min="7679" max="7679" width="22.140625" customWidth="1"/>
    <col min="7680" max="7680" width="12.140625" customWidth="1"/>
    <col min="7681" max="7681" width="23.42578125" customWidth="1"/>
    <col min="7682" max="7682" width="11.42578125" customWidth="1"/>
    <col min="7683" max="7683" width="25.140625" customWidth="1"/>
    <col min="7684" max="7684" width="24.42578125" customWidth="1"/>
    <col min="7685" max="7685" width="0" hidden="1" customWidth="1"/>
    <col min="7686" max="7686" width="28.7109375" customWidth="1"/>
    <col min="7687" max="7693" width="0" hidden="1" customWidth="1"/>
    <col min="7694" max="7694" width="11.5703125" customWidth="1"/>
    <col min="7695" max="7695" width="11" customWidth="1"/>
    <col min="7696" max="7696" width="12.28515625" customWidth="1"/>
    <col min="7697" max="7697" width="15.140625" customWidth="1"/>
    <col min="7932" max="7932" width="10.140625" customWidth="1"/>
    <col min="7933" max="7933" width="38.5703125" customWidth="1"/>
    <col min="7934" max="7934" width="14.28515625" customWidth="1"/>
    <col min="7935" max="7935" width="22.140625" customWidth="1"/>
    <col min="7936" max="7936" width="12.140625" customWidth="1"/>
    <col min="7937" max="7937" width="23.42578125" customWidth="1"/>
    <col min="7938" max="7938" width="11.42578125" customWidth="1"/>
    <col min="7939" max="7939" width="25.140625" customWidth="1"/>
    <col min="7940" max="7940" width="24.42578125" customWidth="1"/>
    <col min="7941" max="7941" width="0" hidden="1" customWidth="1"/>
    <col min="7942" max="7942" width="28.7109375" customWidth="1"/>
    <col min="7943" max="7949" width="0" hidden="1" customWidth="1"/>
    <col min="7950" max="7950" width="11.5703125" customWidth="1"/>
    <col min="7951" max="7951" width="11" customWidth="1"/>
    <col min="7952" max="7952" width="12.28515625" customWidth="1"/>
    <col min="7953" max="7953" width="15.140625" customWidth="1"/>
    <col min="8188" max="8188" width="10.140625" customWidth="1"/>
    <col min="8189" max="8189" width="38.5703125" customWidth="1"/>
    <col min="8190" max="8190" width="14.28515625" customWidth="1"/>
    <col min="8191" max="8191" width="22.140625" customWidth="1"/>
    <col min="8192" max="8192" width="12.140625" customWidth="1"/>
    <col min="8193" max="8193" width="23.42578125" customWidth="1"/>
    <col min="8194" max="8194" width="11.42578125" customWidth="1"/>
    <col min="8195" max="8195" width="25.140625" customWidth="1"/>
    <col min="8196" max="8196" width="24.42578125" customWidth="1"/>
    <col min="8197" max="8197" width="0" hidden="1" customWidth="1"/>
    <col min="8198" max="8198" width="28.7109375" customWidth="1"/>
    <col min="8199" max="8205" width="0" hidden="1" customWidth="1"/>
    <col min="8206" max="8206" width="11.5703125" customWidth="1"/>
    <col min="8207" max="8207" width="11" customWidth="1"/>
    <col min="8208" max="8208" width="12.28515625" customWidth="1"/>
    <col min="8209" max="8209" width="15.140625" customWidth="1"/>
    <col min="8444" max="8444" width="10.140625" customWidth="1"/>
    <col min="8445" max="8445" width="38.5703125" customWidth="1"/>
    <col min="8446" max="8446" width="14.28515625" customWidth="1"/>
    <col min="8447" max="8447" width="22.140625" customWidth="1"/>
    <col min="8448" max="8448" width="12.140625" customWidth="1"/>
    <col min="8449" max="8449" width="23.42578125" customWidth="1"/>
    <col min="8450" max="8450" width="11.42578125" customWidth="1"/>
    <col min="8451" max="8451" width="25.140625" customWidth="1"/>
    <col min="8452" max="8452" width="24.42578125" customWidth="1"/>
    <col min="8453" max="8453" width="0" hidden="1" customWidth="1"/>
    <col min="8454" max="8454" width="28.7109375" customWidth="1"/>
    <col min="8455" max="8461" width="0" hidden="1" customWidth="1"/>
    <col min="8462" max="8462" width="11.5703125" customWidth="1"/>
    <col min="8463" max="8463" width="11" customWidth="1"/>
    <col min="8464" max="8464" width="12.28515625" customWidth="1"/>
    <col min="8465" max="8465" width="15.140625" customWidth="1"/>
    <col min="8700" max="8700" width="10.140625" customWidth="1"/>
    <col min="8701" max="8701" width="38.5703125" customWidth="1"/>
    <col min="8702" max="8702" width="14.28515625" customWidth="1"/>
    <col min="8703" max="8703" width="22.140625" customWidth="1"/>
    <col min="8704" max="8704" width="12.140625" customWidth="1"/>
    <col min="8705" max="8705" width="23.42578125" customWidth="1"/>
    <col min="8706" max="8706" width="11.42578125" customWidth="1"/>
    <col min="8707" max="8707" width="25.140625" customWidth="1"/>
    <col min="8708" max="8708" width="24.42578125" customWidth="1"/>
    <col min="8709" max="8709" width="0" hidden="1" customWidth="1"/>
    <col min="8710" max="8710" width="28.7109375" customWidth="1"/>
    <col min="8711" max="8717" width="0" hidden="1" customWidth="1"/>
    <col min="8718" max="8718" width="11.5703125" customWidth="1"/>
    <col min="8719" max="8719" width="11" customWidth="1"/>
    <col min="8720" max="8720" width="12.28515625" customWidth="1"/>
    <col min="8721" max="8721" width="15.140625" customWidth="1"/>
    <col min="8956" max="8956" width="10.140625" customWidth="1"/>
    <col min="8957" max="8957" width="38.5703125" customWidth="1"/>
    <col min="8958" max="8958" width="14.28515625" customWidth="1"/>
    <col min="8959" max="8959" width="22.140625" customWidth="1"/>
    <col min="8960" max="8960" width="12.140625" customWidth="1"/>
    <col min="8961" max="8961" width="23.42578125" customWidth="1"/>
    <col min="8962" max="8962" width="11.42578125" customWidth="1"/>
    <col min="8963" max="8963" width="25.140625" customWidth="1"/>
    <col min="8964" max="8964" width="24.42578125" customWidth="1"/>
    <col min="8965" max="8965" width="0" hidden="1" customWidth="1"/>
    <col min="8966" max="8966" width="28.7109375" customWidth="1"/>
    <col min="8967" max="8973" width="0" hidden="1" customWidth="1"/>
    <col min="8974" max="8974" width="11.5703125" customWidth="1"/>
    <col min="8975" max="8975" width="11" customWidth="1"/>
    <col min="8976" max="8976" width="12.28515625" customWidth="1"/>
    <col min="8977" max="8977" width="15.140625" customWidth="1"/>
    <col min="9212" max="9212" width="10.140625" customWidth="1"/>
    <col min="9213" max="9213" width="38.5703125" customWidth="1"/>
    <col min="9214" max="9214" width="14.28515625" customWidth="1"/>
    <col min="9215" max="9215" width="22.140625" customWidth="1"/>
    <col min="9216" max="9216" width="12.140625" customWidth="1"/>
    <col min="9217" max="9217" width="23.42578125" customWidth="1"/>
    <col min="9218" max="9218" width="11.42578125" customWidth="1"/>
    <col min="9219" max="9219" width="25.140625" customWidth="1"/>
    <col min="9220" max="9220" width="24.42578125" customWidth="1"/>
    <col min="9221" max="9221" width="0" hidden="1" customWidth="1"/>
    <col min="9222" max="9222" width="28.7109375" customWidth="1"/>
    <col min="9223" max="9229" width="0" hidden="1" customWidth="1"/>
    <col min="9230" max="9230" width="11.5703125" customWidth="1"/>
    <col min="9231" max="9231" width="11" customWidth="1"/>
    <col min="9232" max="9232" width="12.28515625" customWidth="1"/>
    <col min="9233" max="9233" width="15.140625" customWidth="1"/>
    <col min="9468" max="9468" width="10.140625" customWidth="1"/>
    <col min="9469" max="9469" width="38.5703125" customWidth="1"/>
    <col min="9470" max="9470" width="14.28515625" customWidth="1"/>
    <col min="9471" max="9471" width="22.140625" customWidth="1"/>
    <col min="9472" max="9472" width="12.140625" customWidth="1"/>
    <col min="9473" max="9473" width="23.42578125" customWidth="1"/>
    <col min="9474" max="9474" width="11.42578125" customWidth="1"/>
    <col min="9475" max="9475" width="25.140625" customWidth="1"/>
    <col min="9476" max="9476" width="24.42578125" customWidth="1"/>
    <col min="9477" max="9477" width="0" hidden="1" customWidth="1"/>
    <col min="9478" max="9478" width="28.7109375" customWidth="1"/>
    <col min="9479" max="9485" width="0" hidden="1" customWidth="1"/>
    <col min="9486" max="9486" width="11.5703125" customWidth="1"/>
    <col min="9487" max="9487" width="11" customWidth="1"/>
    <col min="9488" max="9488" width="12.28515625" customWidth="1"/>
    <col min="9489" max="9489" width="15.140625" customWidth="1"/>
    <col min="9724" max="9724" width="10.140625" customWidth="1"/>
    <col min="9725" max="9725" width="38.5703125" customWidth="1"/>
    <col min="9726" max="9726" width="14.28515625" customWidth="1"/>
    <col min="9727" max="9727" width="22.140625" customWidth="1"/>
    <col min="9728" max="9728" width="12.140625" customWidth="1"/>
    <col min="9729" max="9729" width="23.42578125" customWidth="1"/>
    <col min="9730" max="9730" width="11.42578125" customWidth="1"/>
    <col min="9731" max="9731" width="25.140625" customWidth="1"/>
    <col min="9732" max="9732" width="24.42578125" customWidth="1"/>
    <col min="9733" max="9733" width="0" hidden="1" customWidth="1"/>
    <col min="9734" max="9734" width="28.7109375" customWidth="1"/>
    <col min="9735" max="9741" width="0" hidden="1" customWidth="1"/>
    <col min="9742" max="9742" width="11.5703125" customWidth="1"/>
    <col min="9743" max="9743" width="11" customWidth="1"/>
    <col min="9744" max="9744" width="12.28515625" customWidth="1"/>
    <col min="9745" max="9745" width="15.140625" customWidth="1"/>
    <col min="9980" max="9980" width="10.140625" customWidth="1"/>
    <col min="9981" max="9981" width="38.5703125" customWidth="1"/>
    <col min="9982" max="9982" width="14.28515625" customWidth="1"/>
    <col min="9983" max="9983" width="22.140625" customWidth="1"/>
    <col min="9984" max="9984" width="12.140625" customWidth="1"/>
    <col min="9985" max="9985" width="23.42578125" customWidth="1"/>
    <col min="9986" max="9986" width="11.42578125" customWidth="1"/>
    <col min="9987" max="9987" width="25.140625" customWidth="1"/>
    <col min="9988" max="9988" width="24.42578125" customWidth="1"/>
    <col min="9989" max="9989" width="0" hidden="1" customWidth="1"/>
    <col min="9990" max="9990" width="28.7109375" customWidth="1"/>
    <col min="9991" max="9997" width="0" hidden="1" customWidth="1"/>
    <col min="9998" max="9998" width="11.5703125" customWidth="1"/>
    <col min="9999" max="9999" width="11" customWidth="1"/>
    <col min="10000" max="10000" width="12.28515625" customWidth="1"/>
    <col min="10001" max="10001" width="15.140625" customWidth="1"/>
    <col min="10236" max="10236" width="10.140625" customWidth="1"/>
    <col min="10237" max="10237" width="38.5703125" customWidth="1"/>
    <col min="10238" max="10238" width="14.28515625" customWidth="1"/>
    <col min="10239" max="10239" width="22.140625" customWidth="1"/>
    <col min="10240" max="10240" width="12.140625" customWidth="1"/>
    <col min="10241" max="10241" width="23.42578125" customWidth="1"/>
    <col min="10242" max="10242" width="11.42578125" customWidth="1"/>
    <col min="10243" max="10243" width="25.140625" customWidth="1"/>
    <col min="10244" max="10244" width="24.42578125" customWidth="1"/>
    <col min="10245" max="10245" width="0" hidden="1" customWidth="1"/>
    <col min="10246" max="10246" width="28.7109375" customWidth="1"/>
    <col min="10247" max="10253" width="0" hidden="1" customWidth="1"/>
    <col min="10254" max="10254" width="11.5703125" customWidth="1"/>
    <col min="10255" max="10255" width="11" customWidth="1"/>
    <col min="10256" max="10256" width="12.28515625" customWidth="1"/>
    <col min="10257" max="10257" width="15.140625" customWidth="1"/>
    <col min="10492" max="10492" width="10.140625" customWidth="1"/>
    <col min="10493" max="10493" width="38.5703125" customWidth="1"/>
    <col min="10494" max="10494" width="14.28515625" customWidth="1"/>
    <col min="10495" max="10495" width="22.140625" customWidth="1"/>
    <col min="10496" max="10496" width="12.140625" customWidth="1"/>
    <col min="10497" max="10497" width="23.42578125" customWidth="1"/>
    <col min="10498" max="10498" width="11.42578125" customWidth="1"/>
    <col min="10499" max="10499" width="25.140625" customWidth="1"/>
    <col min="10500" max="10500" width="24.42578125" customWidth="1"/>
    <col min="10501" max="10501" width="0" hidden="1" customWidth="1"/>
    <col min="10502" max="10502" width="28.7109375" customWidth="1"/>
    <col min="10503" max="10509" width="0" hidden="1" customWidth="1"/>
    <col min="10510" max="10510" width="11.5703125" customWidth="1"/>
    <col min="10511" max="10511" width="11" customWidth="1"/>
    <col min="10512" max="10512" width="12.28515625" customWidth="1"/>
    <col min="10513" max="10513" width="15.140625" customWidth="1"/>
    <col min="10748" max="10748" width="10.140625" customWidth="1"/>
    <col min="10749" max="10749" width="38.5703125" customWidth="1"/>
    <col min="10750" max="10750" width="14.28515625" customWidth="1"/>
    <col min="10751" max="10751" width="22.140625" customWidth="1"/>
    <col min="10752" max="10752" width="12.140625" customWidth="1"/>
    <col min="10753" max="10753" width="23.42578125" customWidth="1"/>
    <col min="10754" max="10754" width="11.42578125" customWidth="1"/>
    <col min="10755" max="10755" width="25.140625" customWidth="1"/>
    <col min="10756" max="10756" width="24.42578125" customWidth="1"/>
    <col min="10757" max="10757" width="0" hidden="1" customWidth="1"/>
    <col min="10758" max="10758" width="28.7109375" customWidth="1"/>
    <col min="10759" max="10765" width="0" hidden="1" customWidth="1"/>
    <col min="10766" max="10766" width="11.5703125" customWidth="1"/>
    <col min="10767" max="10767" width="11" customWidth="1"/>
    <col min="10768" max="10768" width="12.28515625" customWidth="1"/>
    <col min="10769" max="10769" width="15.140625" customWidth="1"/>
    <col min="11004" max="11004" width="10.140625" customWidth="1"/>
    <col min="11005" max="11005" width="38.5703125" customWidth="1"/>
    <col min="11006" max="11006" width="14.28515625" customWidth="1"/>
    <col min="11007" max="11007" width="22.140625" customWidth="1"/>
    <col min="11008" max="11008" width="12.140625" customWidth="1"/>
    <col min="11009" max="11009" width="23.42578125" customWidth="1"/>
    <col min="11010" max="11010" width="11.42578125" customWidth="1"/>
    <col min="11011" max="11011" width="25.140625" customWidth="1"/>
    <col min="11012" max="11012" width="24.42578125" customWidth="1"/>
    <col min="11013" max="11013" width="0" hidden="1" customWidth="1"/>
    <col min="11014" max="11014" width="28.7109375" customWidth="1"/>
    <col min="11015" max="11021" width="0" hidden="1" customWidth="1"/>
    <col min="11022" max="11022" width="11.5703125" customWidth="1"/>
    <col min="11023" max="11023" width="11" customWidth="1"/>
    <col min="11024" max="11024" width="12.28515625" customWidth="1"/>
    <col min="11025" max="11025" width="15.140625" customWidth="1"/>
    <col min="11260" max="11260" width="10.140625" customWidth="1"/>
    <col min="11261" max="11261" width="38.5703125" customWidth="1"/>
    <col min="11262" max="11262" width="14.28515625" customWidth="1"/>
    <col min="11263" max="11263" width="22.140625" customWidth="1"/>
    <col min="11264" max="11264" width="12.140625" customWidth="1"/>
    <col min="11265" max="11265" width="23.42578125" customWidth="1"/>
    <col min="11266" max="11266" width="11.42578125" customWidth="1"/>
    <col min="11267" max="11267" width="25.140625" customWidth="1"/>
    <col min="11268" max="11268" width="24.42578125" customWidth="1"/>
    <col min="11269" max="11269" width="0" hidden="1" customWidth="1"/>
    <col min="11270" max="11270" width="28.7109375" customWidth="1"/>
    <col min="11271" max="11277" width="0" hidden="1" customWidth="1"/>
    <col min="11278" max="11278" width="11.5703125" customWidth="1"/>
    <col min="11279" max="11279" width="11" customWidth="1"/>
    <col min="11280" max="11280" width="12.28515625" customWidth="1"/>
    <col min="11281" max="11281" width="15.140625" customWidth="1"/>
    <col min="11516" max="11516" width="10.140625" customWidth="1"/>
    <col min="11517" max="11517" width="38.5703125" customWidth="1"/>
    <col min="11518" max="11518" width="14.28515625" customWidth="1"/>
    <col min="11519" max="11519" width="22.140625" customWidth="1"/>
    <col min="11520" max="11520" width="12.140625" customWidth="1"/>
    <col min="11521" max="11521" width="23.42578125" customWidth="1"/>
    <col min="11522" max="11522" width="11.42578125" customWidth="1"/>
    <col min="11523" max="11523" width="25.140625" customWidth="1"/>
    <col min="11524" max="11524" width="24.42578125" customWidth="1"/>
    <col min="11525" max="11525" width="0" hidden="1" customWidth="1"/>
    <col min="11526" max="11526" width="28.7109375" customWidth="1"/>
    <col min="11527" max="11533" width="0" hidden="1" customWidth="1"/>
    <col min="11534" max="11534" width="11.5703125" customWidth="1"/>
    <col min="11535" max="11535" width="11" customWidth="1"/>
    <col min="11536" max="11536" width="12.28515625" customWidth="1"/>
    <col min="11537" max="11537" width="15.140625" customWidth="1"/>
    <col min="11772" max="11772" width="10.140625" customWidth="1"/>
    <col min="11773" max="11773" width="38.5703125" customWidth="1"/>
    <col min="11774" max="11774" width="14.28515625" customWidth="1"/>
    <col min="11775" max="11775" width="22.140625" customWidth="1"/>
    <col min="11776" max="11776" width="12.140625" customWidth="1"/>
    <col min="11777" max="11777" width="23.42578125" customWidth="1"/>
    <col min="11778" max="11778" width="11.42578125" customWidth="1"/>
    <col min="11779" max="11779" width="25.140625" customWidth="1"/>
    <col min="11780" max="11780" width="24.42578125" customWidth="1"/>
    <col min="11781" max="11781" width="0" hidden="1" customWidth="1"/>
    <col min="11782" max="11782" width="28.7109375" customWidth="1"/>
    <col min="11783" max="11789" width="0" hidden="1" customWidth="1"/>
    <col min="11790" max="11790" width="11.5703125" customWidth="1"/>
    <col min="11791" max="11791" width="11" customWidth="1"/>
    <col min="11792" max="11792" width="12.28515625" customWidth="1"/>
    <col min="11793" max="11793" width="15.140625" customWidth="1"/>
    <col min="12028" max="12028" width="10.140625" customWidth="1"/>
    <col min="12029" max="12029" width="38.5703125" customWidth="1"/>
    <col min="12030" max="12030" width="14.28515625" customWidth="1"/>
    <col min="12031" max="12031" width="22.140625" customWidth="1"/>
    <col min="12032" max="12032" width="12.140625" customWidth="1"/>
    <col min="12033" max="12033" width="23.42578125" customWidth="1"/>
    <col min="12034" max="12034" width="11.42578125" customWidth="1"/>
    <col min="12035" max="12035" width="25.140625" customWidth="1"/>
    <col min="12036" max="12036" width="24.42578125" customWidth="1"/>
    <col min="12037" max="12037" width="0" hidden="1" customWidth="1"/>
    <col min="12038" max="12038" width="28.7109375" customWidth="1"/>
    <col min="12039" max="12045" width="0" hidden="1" customWidth="1"/>
    <col min="12046" max="12046" width="11.5703125" customWidth="1"/>
    <col min="12047" max="12047" width="11" customWidth="1"/>
    <col min="12048" max="12048" width="12.28515625" customWidth="1"/>
    <col min="12049" max="12049" width="15.140625" customWidth="1"/>
    <col min="12284" max="12284" width="10.140625" customWidth="1"/>
    <col min="12285" max="12285" width="38.5703125" customWidth="1"/>
    <col min="12286" max="12286" width="14.28515625" customWidth="1"/>
    <col min="12287" max="12287" width="22.140625" customWidth="1"/>
    <col min="12288" max="12288" width="12.140625" customWidth="1"/>
    <col min="12289" max="12289" width="23.42578125" customWidth="1"/>
    <col min="12290" max="12290" width="11.42578125" customWidth="1"/>
    <col min="12291" max="12291" width="25.140625" customWidth="1"/>
    <col min="12292" max="12292" width="24.42578125" customWidth="1"/>
    <col min="12293" max="12293" width="0" hidden="1" customWidth="1"/>
    <col min="12294" max="12294" width="28.7109375" customWidth="1"/>
    <col min="12295" max="12301" width="0" hidden="1" customWidth="1"/>
    <col min="12302" max="12302" width="11.5703125" customWidth="1"/>
    <col min="12303" max="12303" width="11" customWidth="1"/>
    <col min="12304" max="12304" width="12.28515625" customWidth="1"/>
    <col min="12305" max="12305" width="15.140625" customWidth="1"/>
    <col min="12540" max="12540" width="10.140625" customWidth="1"/>
    <col min="12541" max="12541" width="38.5703125" customWidth="1"/>
    <col min="12542" max="12542" width="14.28515625" customWidth="1"/>
    <col min="12543" max="12543" width="22.140625" customWidth="1"/>
    <col min="12544" max="12544" width="12.140625" customWidth="1"/>
    <col min="12545" max="12545" width="23.42578125" customWidth="1"/>
    <col min="12546" max="12546" width="11.42578125" customWidth="1"/>
    <col min="12547" max="12547" width="25.140625" customWidth="1"/>
    <col min="12548" max="12548" width="24.42578125" customWidth="1"/>
    <col min="12549" max="12549" width="0" hidden="1" customWidth="1"/>
    <col min="12550" max="12550" width="28.7109375" customWidth="1"/>
    <col min="12551" max="12557" width="0" hidden="1" customWidth="1"/>
    <col min="12558" max="12558" width="11.5703125" customWidth="1"/>
    <col min="12559" max="12559" width="11" customWidth="1"/>
    <col min="12560" max="12560" width="12.28515625" customWidth="1"/>
    <col min="12561" max="12561" width="15.140625" customWidth="1"/>
    <col min="12796" max="12796" width="10.140625" customWidth="1"/>
    <col min="12797" max="12797" width="38.5703125" customWidth="1"/>
    <col min="12798" max="12798" width="14.28515625" customWidth="1"/>
    <col min="12799" max="12799" width="22.140625" customWidth="1"/>
    <col min="12800" max="12800" width="12.140625" customWidth="1"/>
    <col min="12801" max="12801" width="23.42578125" customWidth="1"/>
    <col min="12802" max="12802" width="11.42578125" customWidth="1"/>
    <col min="12803" max="12803" width="25.140625" customWidth="1"/>
    <col min="12804" max="12804" width="24.42578125" customWidth="1"/>
    <col min="12805" max="12805" width="0" hidden="1" customWidth="1"/>
    <col min="12806" max="12806" width="28.7109375" customWidth="1"/>
    <col min="12807" max="12813" width="0" hidden="1" customWidth="1"/>
    <col min="12814" max="12814" width="11.5703125" customWidth="1"/>
    <col min="12815" max="12815" width="11" customWidth="1"/>
    <col min="12816" max="12816" width="12.28515625" customWidth="1"/>
    <col min="12817" max="12817" width="15.140625" customWidth="1"/>
    <col min="13052" max="13052" width="10.140625" customWidth="1"/>
    <col min="13053" max="13053" width="38.5703125" customWidth="1"/>
    <col min="13054" max="13054" width="14.28515625" customWidth="1"/>
    <col min="13055" max="13055" width="22.140625" customWidth="1"/>
    <col min="13056" max="13056" width="12.140625" customWidth="1"/>
    <col min="13057" max="13057" width="23.42578125" customWidth="1"/>
    <col min="13058" max="13058" width="11.42578125" customWidth="1"/>
    <col min="13059" max="13059" width="25.140625" customWidth="1"/>
    <col min="13060" max="13060" width="24.42578125" customWidth="1"/>
    <col min="13061" max="13061" width="0" hidden="1" customWidth="1"/>
    <col min="13062" max="13062" width="28.7109375" customWidth="1"/>
    <col min="13063" max="13069" width="0" hidden="1" customWidth="1"/>
    <col min="13070" max="13070" width="11.5703125" customWidth="1"/>
    <col min="13071" max="13071" width="11" customWidth="1"/>
    <col min="13072" max="13072" width="12.28515625" customWidth="1"/>
    <col min="13073" max="13073" width="15.140625" customWidth="1"/>
    <col min="13308" max="13308" width="10.140625" customWidth="1"/>
    <col min="13309" max="13309" width="38.5703125" customWidth="1"/>
    <col min="13310" max="13310" width="14.28515625" customWidth="1"/>
    <col min="13311" max="13311" width="22.140625" customWidth="1"/>
    <col min="13312" max="13312" width="12.140625" customWidth="1"/>
    <col min="13313" max="13313" width="23.42578125" customWidth="1"/>
    <col min="13314" max="13314" width="11.42578125" customWidth="1"/>
    <col min="13315" max="13315" width="25.140625" customWidth="1"/>
    <col min="13316" max="13316" width="24.42578125" customWidth="1"/>
    <col min="13317" max="13317" width="0" hidden="1" customWidth="1"/>
    <col min="13318" max="13318" width="28.7109375" customWidth="1"/>
    <col min="13319" max="13325" width="0" hidden="1" customWidth="1"/>
    <col min="13326" max="13326" width="11.5703125" customWidth="1"/>
    <col min="13327" max="13327" width="11" customWidth="1"/>
    <col min="13328" max="13328" width="12.28515625" customWidth="1"/>
    <col min="13329" max="13329" width="15.140625" customWidth="1"/>
    <col min="13564" max="13564" width="10.140625" customWidth="1"/>
    <col min="13565" max="13565" width="38.5703125" customWidth="1"/>
    <col min="13566" max="13566" width="14.28515625" customWidth="1"/>
    <col min="13567" max="13567" width="22.140625" customWidth="1"/>
    <col min="13568" max="13568" width="12.140625" customWidth="1"/>
    <col min="13569" max="13569" width="23.42578125" customWidth="1"/>
    <col min="13570" max="13570" width="11.42578125" customWidth="1"/>
    <col min="13571" max="13571" width="25.140625" customWidth="1"/>
    <col min="13572" max="13572" width="24.42578125" customWidth="1"/>
    <col min="13573" max="13573" width="0" hidden="1" customWidth="1"/>
    <col min="13574" max="13574" width="28.7109375" customWidth="1"/>
    <col min="13575" max="13581" width="0" hidden="1" customWidth="1"/>
    <col min="13582" max="13582" width="11.5703125" customWidth="1"/>
    <col min="13583" max="13583" width="11" customWidth="1"/>
    <col min="13584" max="13584" width="12.28515625" customWidth="1"/>
    <col min="13585" max="13585" width="15.140625" customWidth="1"/>
    <col min="13820" max="13820" width="10.140625" customWidth="1"/>
    <col min="13821" max="13821" width="38.5703125" customWidth="1"/>
    <col min="13822" max="13822" width="14.28515625" customWidth="1"/>
    <col min="13823" max="13823" width="22.140625" customWidth="1"/>
    <col min="13824" max="13824" width="12.140625" customWidth="1"/>
    <col min="13825" max="13825" width="23.42578125" customWidth="1"/>
    <col min="13826" max="13826" width="11.42578125" customWidth="1"/>
    <col min="13827" max="13827" width="25.140625" customWidth="1"/>
    <col min="13828" max="13828" width="24.42578125" customWidth="1"/>
    <col min="13829" max="13829" width="0" hidden="1" customWidth="1"/>
    <col min="13830" max="13830" width="28.7109375" customWidth="1"/>
    <col min="13831" max="13837" width="0" hidden="1" customWidth="1"/>
    <col min="13838" max="13838" width="11.5703125" customWidth="1"/>
    <col min="13839" max="13839" width="11" customWidth="1"/>
    <col min="13840" max="13840" width="12.28515625" customWidth="1"/>
    <col min="13841" max="13841" width="15.140625" customWidth="1"/>
    <col min="14076" max="14076" width="10.140625" customWidth="1"/>
    <col min="14077" max="14077" width="38.5703125" customWidth="1"/>
    <col min="14078" max="14078" width="14.28515625" customWidth="1"/>
    <col min="14079" max="14079" width="22.140625" customWidth="1"/>
    <col min="14080" max="14080" width="12.140625" customWidth="1"/>
    <col min="14081" max="14081" width="23.42578125" customWidth="1"/>
    <col min="14082" max="14082" width="11.42578125" customWidth="1"/>
    <col min="14083" max="14083" width="25.140625" customWidth="1"/>
    <col min="14084" max="14084" width="24.42578125" customWidth="1"/>
    <col min="14085" max="14085" width="0" hidden="1" customWidth="1"/>
    <col min="14086" max="14086" width="28.7109375" customWidth="1"/>
    <col min="14087" max="14093" width="0" hidden="1" customWidth="1"/>
    <col min="14094" max="14094" width="11.5703125" customWidth="1"/>
    <col min="14095" max="14095" width="11" customWidth="1"/>
    <col min="14096" max="14096" width="12.28515625" customWidth="1"/>
    <col min="14097" max="14097" width="15.140625" customWidth="1"/>
    <col min="14332" max="14332" width="10.140625" customWidth="1"/>
    <col min="14333" max="14333" width="38.5703125" customWidth="1"/>
    <col min="14334" max="14334" width="14.28515625" customWidth="1"/>
    <col min="14335" max="14335" width="22.140625" customWidth="1"/>
    <col min="14336" max="14336" width="12.140625" customWidth="1"/>
    <col min="14337" max="14337" width="23.42578125" customWidth="1"/>
    <col min="14338" max="14338" width="11.42578125" customWidth="1"/>
    <col min="14339" max="14339" width="25.140625" customWidth="1"/>
    <col min="14340" max="14340" width="24.42578125" customWidth="1"/>
    <col min="14341" max="14341" width="0" hidden="1" customWidth="1"/>
    <col min="14342" max="14342" width="28.7109375" customWidth="1"/>
    <col min="14343" max="14349" width="0" hidden="1" customWidth="1"/>
    <col min="14350" max="14350" width="11.5703125" customWidth="1"/>
    <col min="14351" max="14351" width="11" customWidth="1"/>
    <col min="14352" max="14352" width="12.28515625" customWidth="1"/>
    <col min="14353" max="14353" width="15.140625" customWidth="1"/>
    <col min="14588" max="14588" width="10.140625" customWidth="1"/>
    <col min="14589" max="14589" width="38.5703125" customWidth="1"/>
    <col min="14590" max="14590" width="14.28515625" customWidth="1"/>
    <col min="14591" max="14591" width="22.140625" customWidth="1"/>
    <col min="14592" max="14592" width="12.140625" customWidth="1"/>
    <col min="14593" max="14593" width="23.42578125" customWidth="1"/>
    <col min="14594" max="14594" width="11.42578125" customWidth="1"/>
    <col min="14595" max="14595" width="25.140625" customWidth="1"/>
    <col min="14596" max="14596" width="24.42578125" customWidth="1"/>
    <col min="14597" max="14597" width="0" hidden="1" customWidth="1"/>
    <col min="14598" max="14598" width="28.7109375" customWidth="1"/>
    <col min="14599" max="14605" width="0" hidden="1" customWidth="1"/>
    <col min="14606" max="14606" width="11.5703125" customWidth="1"/>
    <col min="14607" max="14607" width="11" customWidth="1"/>
    <col min="14608" max="14608" width="12.28515625" customWidth="1"/>
    <col min="14609" max="14609" width="15.140625" customWidth="1"/>
    <col min="14844" max="14844" width="10.140625" customWidth="1"/>
    <col min="14845" max="14845" width="38.5703125" customWidth="1"/>
    <col min="14846" max="14846" width="14.28515625" customWidth="1"/>
    <col min="14847" max="14847" width="22.140625" customWidth="1"/>
    <col min="14848" max="14848" width="12.140625" customWidth="1"/>
    <col min="14849" max="14849" width="23.42578125" customWidth="1"/>
    <col min="14850" max="14850" width="11.42578125" customWidth="1"/>
    <col min="14851" max="14851" width="25.140625" customWidth="1"/>
    <col min="14852" max="14852" width="24.42578125" customWidth="1"/>
    <col min="14853" max="14853" width="0" hidden="1" customWidth="1"/>
    <col min="14854" max="14854" width="28.7109375" customWidth="1"/>
    <col min="14855" max="14861" width="0" hidden="1" customWidth="1"/>
    <col min="14862" max="14862" width="11.5703125" customWidth="1"/>
    <col min="14863" max="14863" width="11" customWidth="1"/>
    <col min="14864" max="14864" width="12.28515625" customWidth="1"/>
    <col min="14865" max="14865" width="15.140625" customWidth="1"/>
    <col min="15100" max="15100" width="10.140625" customWidth="1"/>
    <col min="15101" max="15101" width="38.5703125" customWidth="1"/>
    <col min="15102" max="15102" width="14.28515625" customWidth="1"/>
    <col min="15103" max="15103" width="22.140625" customWidth="1"/>
    <col min="15104" max="15104" width="12.140625" customWidth="1"/>
    <col min="15105" max="15105" width="23.42578125" customWidth="1"/>
    <col min="15106" max="15106" width="11.42578125" customWidth="1"/>
    <col min="15107" max="15107" width="25.140625" customWidth="1"/>
    <col min="15108" max="15108" width="24.42578125" customWidth="1"/>
    <col min="15109" max="15109" width="0" hidden="1" customWidth="1"/>
    <col min="15110" max="15110" width="28.7109375" customWidth="1"/>
    <col min="15111" max="15117" width="0" hidden="1" customWidth="1"/>
    <col min="15118" max="15118" width="11.5703125" customWidth="1"/>
    <col min="15119" max="15119" width="11" customWidth="1"/>
    <col min="15120" max="15120" width="12.28515625" customWidth="1"/>
    <col min="15121" max="15121" width="15.140625" customWidth="1"/>
    <col min="15356" max="15356" width="10.140625" customWidth="1"/>
    <col min="15357" max="15357" width="38.5703125" customWidth="1"/>
    <col min="15358" max="15358" width="14.28515625" customWidth="1"/>
    <col min="15359" max="15359" width="22.140625" customWidth="1"/>
    <col min="15360" max="15360" width="12.140625" customWidth="1"/>
    <col min="15361" max="15361" width="23.42578125" customWidth="1"/>
    <col min="15362" max="15362" width="11.42578125" customWidth="1"/>
    <col min="15363" max="15363" width="25.140625" customWidth="1"/>
    <col min="15364" max="15364" width="24.42578125" customWidth="1"/>
    <col min="15365" max="15365" width="0" hidden="1" customWidth="1"/>
    <col min="15366" max="15366" width="28.7109375" customWidth="1"/>
    <col min="15367" max="15373" width="0" hidden="1" customWidth="1"/>
    <col min="15374" max="15374" width="11.5703125" customWidth="1"/>
    <col min="15375" max="15375" width="11" customWidth="1"/>
    <col min="15376" max="15376" width="12.28515625" customWidth="1"/>
    <col min="15377" max="15377" width="15.140625" customWidth="1"/>
    <col min="15612" max="15612" width="10.140625" customWidth="1"/>
    <col min="15613" max="15613" width="38.5703125" customWidth="1"/>
    <col min="15614" max="15614" width="14.28515625" customWidth="1"/>
    <col min="15615" max="15615" width="22.140625" customWidth="1"/>
    <col min="15616" max="15616" width="12.140625" customWidth="1"/>
    <col min="15617" max="15617" width="23.42578125" customWidth="1"/>
    <col min="15618" max="15618" width="11.42578125" customWidth="1"/>
    <col min="15619" max="15619" width="25.140625" customWidth="1"/>
    <col min="15620" max="15620" width="24.42578125" customWidth="1"/>
    <col min="15621" max="15621" width="0" hidden="1" customWidth="1"/>
    <col min="15622" max="15622" width="28.7109375" customWidth="1"/>
    <col min="15623" max="15629" width="0" hidden="1" customWidth="1"/>
    <col min="15630" max="15630" width="11.5703125" customWidth="1"/>
    <col min="15631" max="15631" width="11" customWidth="1"/>
    <col min="15632" max="15632" width="12.28515625" customWidth="1"/>
    <col min="15633" max="15633" width="15.140625" customWidth="1"/>
    <col min="15868" max="15868" width="10.140625" customWidth="1"/>
    <col min="15869" max="15869" width="38.5703125" customWidth="1"/>
    <col min="15870" max="15870" width="14.28515625" customWidth="1"/>
    <col min="15871" max="15871" width="22.140625" customWidth="1"/>
    <col min="15872" max="15872" width="12.140625" customWidth="1"/>
    <col min="15873" max="15873" width="23.42578125" customWidth="1"/>
    <col min="15874" max="15874" width="11.42578125" customWidth="1"/>
    <col min="15875" max="15875" width="25.140625" customWidth="1"/>
    <col min="15876" max="15876" width="24.42578125" customWidth="1"/>
    <col min="15877" max="15877" width="0" hidden="1" customWidth="1"/>
    <col min="15878" max="15878" width="28.7109375" customWidth="1"/>
    <col min="15879" max="15885" width="0" hidden="1" customWidth="1"/>
    <col min="15886" max="15886" width="11.5703125" customWidth="1"/>
    <col min="15887" max="15887" width="11" customWidth="1"/>
    <col min="15888" max="15888" width="12.28515625" customWidth="1"/>
    <col min="15889" max="15889" width="15.140625" customWidth="1"/>
    <col min="16124" max="16124" width="10.140625" customWidth="1"/>
    <col min="16125" max="16125" width="38.5703125" customWidth="1"/>
    <col min="16126" max="16126" width="14.28515625" customWidth="1"/>
    <col min="16127" max="16127" width="22.140625" customWidth="1"/>
    <col min="16128" max="16128" width="12.140625" customWidth="1"/>
    <col min="16129" max="16129" width="23.42578125" customWidth="1"/>
    <col min="16130" max="16130" width="11.42578125" customWidth="1"/>
    <col min="16131" max="16131" width="25.140625" customWidth="1"/>
    <col min="16132" max="16132" width="24.42578125" customWidth="1"/>
    <col min="16133" max="16133" width="0" hidden="1" customWidth="1"/>
    <col min="16134" max="16134" width="28.7109375" customWidth="1"/>
    <col min="16135" max="16141" width="0" hidden="1" customWidth="1"/>
    <col min="16142" max="16142" width="11.5703125" customWidth="1"/>
    <col min="16143" max="16143" width="11" customWidth="1"/>
    <col min="16144" max="16144" width="12.28515625" customWidth="1"/>
    <col min="16145" max="16145" width="15.140625" customWidth="1"/>
  </cols>
  <sheetData>
    <row r="1" spans="1:13" ht="12.75" customHeight="1" x14ac:dyDescent="0.2">
      <c r="I1" s="31"/>
      <c r="J1" s="31"/>
      <c r="K1" s="31"/>
      <c r="L1" s="31"/>
    </row>
    <row r="2" spans="1:13" ht="15.75" x14ac:dyDescent="0.2">
      <c r="A2" s="2"/>
      <c r="B2" s="2"/>
      <c r="C2" s="3" t="s">
        <v>0</v>
      </c>
      <c r="D2" s="2"/>
      <c r="E2" s="2"/>
      <c r="F2" s="2"/>
      <c r="G2" s="2"/>
      <c r="H2" s="2" t="s">
        <v>1</v>
      </c>
      <c r="I2" s="32">
        <f>I108</f>
        <v>49076899.997999996</v>
      </c>
      <c r="J2" s="32"/>
      <c r="K2" s="32"/>
      <c r="L2" s="32"/>
      <c r="M2" s="33"/>
    </row>
    <row r="3" spans="1:13" ht="15.75" x14ac:dyDescent="0.2">
      <c r="A3" s="2"/>
      <c r="B3" s="3" t="s">
        <v>251</v>
      </c>
      <c r="D3" s="2"/>
      <c r="E3" s="2"/>
      <c r="F3" s="2"/>
      <c r="G3" s="2"/>
      <c r="H3" s="2"/>
      <c r="I3" s="31"/>
      <c r="J3" s="31"/>
      <c r="K3" s="31"/>
      <c r="L3" s="31"/>
    </row>
    <row r="4" spans="1:13" ht="21" customHeight="1" x14ac:dyDescent="0.2">
      <c r="D4" s="5" t="s">
        <v>259</v>
      </c>
      <c r="F4" t="s">
        <v>258</v>
      </c>
      <c r="H4" s="3"/>
      <c r="I4" s="34"/>
      <c r="J4" s="34"/>
      <c r="K4" s="34"/>
      <c r="L4" s="34"/>
    </row>
    <row r="5" spans="1:13" ht="12.75" customHeight="1" x14ac:dyDescent="0.2">
      <c r="A5" s="6"/>
      <c r="B5" s="7"/>
      <c r="C5" s="7"/>
      <c r="D5" s="7"/>
      <c r="E5" s="7"/>
      <c r="F5" s="7"/>
      <c r="G5" s="7"/>
      <c r="H5" s="7"/>
    </row>
    <row r="6" spans="1:13" ht="12.75" customHeight="1" x14ac:dyDescent="0.2">
      <c r="I6" s="35"/>
      <c r="J6" s="35"/>
      <c r="K6" s="35"/>
      <c r="L6" s="35"/>
    </row>
    <row r="7" spans="1:13" ht="15.75" x14ac:dyDescent="0.25">
      <c r="A7" s="8" t="s">
        <v>2</v>
      </c>
    </row>
    <row r="8" spans="1:13" ht="25.7" customHeight="1" x14ac:dyDescent="0.2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10" t="s">
        <v>10</v>
      </c>
      <c r="I8" s="10" t="s">
        <v>230</v>
      </c>
      <c r="J8" s="59" t="s">
        <v>237</v>
      </c>
      <c r="K8" s="59" t="s">
        <v>238</v>
      </c>
      <c r="L8" s="10" t="s">
        <v>11</v>
      </c>
      <c r="M8" s="10" t="s">
        <v>12</v>
      </c>
    </row>
    <row r="9" spans="1:13" ht="51" customHeight="1" x14ac:dyDescent="0.2">
      <c r="A9" s="11" t="s">
        <v>13</v>
      </c>
      <c r="B9" s="12" t="s">
        <v>14</v>
      </c>
      <c r="C9" s="60" t="s">
        <v>15</v>
      </c>
      <c r="D9" s="12" t="s">
        <v>16</v>
      </c>
      <c r="E9" s="61" t="s">
        <v>17</v>
      </c>
      <c r="F9" s="12" t="s">
        <v>18</v>
      </c>
      <c r="G9" s="14" t="s">
        <v>19</v>
      </c>
      <c r="H9" s="12" t="s">
        <v>20</v>
      </c>
      <c r="I9" s="36">
        <v>1950000</v>
      </c>
      <c r="J9" s="36">
        <f>I9*1.04</f>
        <v>2028000</v>
      </c>
      <c r="K9" s="36">
        <f>J9*1.04</f>
        <v>2109120</v>
      </c>
      <c r="L9" s="37"/>
      <c r="M9" s="38" t="s">
        <v>21</v>
      </c>
    </row>
    <row r="10" spans="1:13" ht="58.5" customHeight="1" x14ac:dyDescent="0.2">
      <c r="A10" s="11" t="s">
        <v>13</v>
      </c>
      <c r="B10" s="12" t="s">
        <v>14</v>
      </c>
      <c r="C10" s="60" t="s">
        <v>15</v>
      </c>
      <c r="D10" s="12" t="s">
        <v>16</v>
      </c>
      <c r="E10" s="61" t="s">
        <v>22</v>
      </c>
      <c r="F10" s="12" t="s">
        <v>23</v>
      </c>
      <c r="G10" s="61" t="s">
        <v>24</v>
      </c>
      <c r="H10" s="12" t="s">
        <v>25</v>
      </c>
      <c r="I10" s="36">
        <v>50592</v>
      </c>
      <c r="J10" s="36">
        <f t="shared" ref="J10:K10" si="0">I10*1.04</f>
        <v>52615.68</v>
      </c>
      <c r="K10" s="36">
        <f t="shared" si="0"/>
        <v>54720.307200000003</v>
      </c>
      <c r="L10" s="37"/>
      <c r="M10" s="38" t="s">
        <v>26</v>
      </c>
    </row>
    <row r="11" spans="1:13" ht="78.75" outlineLevel="1" x14ac:dyDescent="0.2">
      <c r="A11" s="11" t="s">
        <v>13</v>
      </c>
      <c r="B11" s="12" t="s">
        <v>14</v>
      </c>
      <c r="C11" s="60" t="s">
        <v>15</v>
      </c>
      <c r="D11" s="12" t="s">
        <v>16</v>
      </c>
      <c r="E11" s="61" t="s">
        <v>27</v>
      </c>
      <c r="F11" s="12" t="s">
        <v>28</v>
      </c>
      <c r="G11" s="14" t="s">
        <v>29</v>
      </c>
      <c r="H11" s="12" t="s">
        <v>30</v>
      </c>
      <c r="I11" s="36">
        <f>I9*0.302</f>
        <v>588900</v>
      </c>
      <c r="J11" s="36">
        <f>J9*0.302</f>
        <v>612456</v>
      </c>
      <c r="K11" s="36">
        <f>K9*0.302</f>
        <v>636954.24</v>
      </c>
      <c r="L11" s="37"/>
      <c r="M11" s="38" t="s">
        <v>31</v>
      </c>
    </row>
    <row r="12" spans="1:13" ht="33.75" outlineLevel="1" x14ac:dyDescent="0.2">
      <c r="A12" s="16" t="s">
        <v>13</v>
      </c>
      <c r="B12" s="17" t="s">
        <v>14</v>
      </c>
      <c r="C12" s="18"/>
      <c r="D12" s="17"/>
      <c r="E12" s="19"/>
      <c r="F12" s="17"/>
      <c r="G12" s="20"/>
      <c r="H12" s="17"/>
      <c r="I12" s="39">
        <f>I9+I10+I11</f>
        <v>2589492</v>
      </c>
      <c r="J12" s="39">
        <f>SUM(J9:J11)</f>
        <v>2693071.6799999997</v>
      </c>
      <c r="K12" s="39">
        <f>SUM(K9:K11)</f>
        <v>2800794.5471999999</v>
      </c>
      <c r="L12" s="40"/>
      <c r="M12" s="41"/>
    </row>
    <row r="13" spans="1:13" ht="45" outlineLevel="1" x14ac:dyDescent="0.2">
      <c r="A13" s="11" t="s">
        <v>32</v>
      </c>
      <c r="B13" s="12" t="s">
        <v>33</v>
      </c>
      <c r="C13" s="15" t="s">
        <v>34</v>
      </c>
      <c r="D13" s="12" t="s">
        <v>35</v>
      </c>
      <c r="E13" s="11" t="s">
        <v>22</v>
      </c>
      <c r="F13" s="12" t="s">
        <v>23</v>
      </c>
      <c r="G13" s="14" t="s">
        <v>24</v>
      </c>
      <c r="H13" s="12" t="s">
        <v>25</v>
      </c>
      <c r="I13" s="42">
        <v>455328</v>
      </c>
      <c r="J13" s="42">
        <f>I13*1.04</f>
        <v>473541.12</v>
      </c>
      <c r="K13" s="42">
        <f>J13*1.04</f>
        <v>492482.7648</v>
      </c>
      <c r="L13" s="37"/>
      <c r="M13" s="38" t="s">
        <v>231</v>
      </c>
    </row>
    <row r="14" spans="1:13" ht="45" outlineLevel="1" x14ac:dyDescent="0.2">
      <c r="A14" s="11" t="s">
        <v>32</v>
      </c>
      <c r="B14" s="12" t="s">
        <v>33</v>
      </c>
      <c r="C14" s="15" t="s">
        <v>34</v>
      </c>
      <c r="D14" s="12" t="s">
        <v>35</v>
      </c>
      <c r="E14" s="11" t="s">
        <v>36</v>
      </c>
      <c r="F14" s="12" t="s">
        <v>37</v>
      </c>
      <c r="G14" s="14" t="s">
        <v>24</v>
      </c>
      <c r="H14" s="12" t="s">
        <v>25</v>
      </c>
      <c r="I14" s="42">
        <v>15810</v>
      </c>
      <c r="J14" s="42">
        <f t="shared" ref="J14:K21" si="1">I14*1.04</f>
        <v>16442.400000000001</v>
      </c>
      <c r="K14" s="42">
        <f t="shared" si="1"/>
        <v>17100.096000000001</v>
      </c>
      <c r="L14" s="37"/>
      <c r="M14" s="38" t="s">
        <v>38</v>
      </c>
    </row>
    <row r="15" spans="1:13" ht="45" outlineLevel="1" x14ac:dyDescent="0.2">
      <c r="A15" s="11" t="s">
        <v>32</v>
      </c>
      <c r="B15" s="12" t="s">
        <v>33</v>
      </c>
      <c r="C15" s="15" t="s">
        <v>34</v>
      </c>
      <c r="D15" s="12" t="s">
        <v>35</v>
      </c>
      <c r="E15" s="11" t="s">
        <v>39</v>
      </c>
      <c r="F15" s="12" t="s">
        <v>40</v>
      </c>
      <c r="G15" s="14" t="s">
        <v>41</v>
      </c>
      <c r="H15" s="12" t="s">
        <v>42</v>
      </c>
      <c r="I15" s="42">
        <v>0</v>
      </c>
      <c r="J15" s="42">
        <f t="shared" si="1"/>
        <v>0</v>
      </c>
      <c r="K15" s="42">
        <f t="shared" si="1"/>
        <v>0</v>
      </c>
      <c r="L15" s="37"/>
      <c r="M15" s="38"/>
    </row>
    <row r="16" spans="1:13" ht="45" outlineLevel="1" x14ac:dyDescent="0.2">
      <c r="A16" s="11" t="s">
        <v>32</v>
      </c>
      <c r="B16" s="12" t="s">
        <v>33</v>
      </c>
      <c r="C16" s="15" t="s">
        <v>34</v>
      </c>
      <c r="D16" s="12" t="s">
        <v>35</v>
      </c>
      <c r="E16" s="11" t="s">
        <v>39</v>
      </c>
      <c r="F16" s="12" t="s">
        <v>40</v>
      </c>
      <c r="G16" s="14" t="s">
        <v>43</v>
      </c>
      <c r="H16" s="12" t="s">
        <v>44</v>
      </c>
      <c r="I16" s="42">
        <v>8000</v>
      </c>
      <c r="J16" s="42">
        <f t="shared" si="1"/>
        <v>8320</v>
      </c>
      <c r="K16" s="42">
        <f t="shared" si="1"/>
        <v>8652.8000000000011</v>
      </c>
      <c r="L16" s="37"/>
      <c r="M16" s="38"/>
    </row>
    <row r="17" spans="1:13" ht="45" outlineLevel="1" x14ac:dyDescent="0.2">
      <c r="A17" s="11" t="s">
        <v>32</v>
      </c>
      <c r="B17" s="12" t="s">
        <v>33</v>
      </c>
      <c r="C17" s="15" t="s">
        <v>45</v>
      </c>
      <c r="D17" s="12" t="s">
        <v>46</v>
      </c>
      <c r="E17" s="11" t="s">
        <v>36</v>
      </c>
      <c r="F17" s="12" t="s">
        <v>37</v>
      </c>
      <c r="G17" s="14" t="s">
        <v>24</v>
      </c>
      <c r="H17" s="12" t="s">
        <v>25</v>
      </c>
      <c r="I17" s="43">
        <v>400000</v>
      </c>
      <c r="J17" s="42">
        <f t="shared" si="1"/>
        <v>416000</v>
      </c>
      <c r="K17" s="42">
        <f t="shared" si="1"/>
        <v>432640</v>
      </c>
      <c r="L17" s="44"/>
      <c r="M17" s="45" t="s">
        <v>47</v>
      </c>
    </row>
    <row r="18" spans="1:13" ht="45" outlineLevel="1" x14ac:dyDescent="0.2">
      <c r="A18" s="11" t="s">
        <v>32</v>
      </c>
      <c r="B18" s="12" t="s">
        <v>33</v>
      </c>
      <c r="C18" s="15" t="s">
        <v>45</v>
      </c>
      <c r="D18" s="12" t="s">
        <v>46</v>
      </c>
      <c r="E18" s="11" t="s">
        <v>36</v>
      </c>
      <c r="F18" s="12" t="s">
        <v>37</v>
      </c>
      <c r="G18" s="14" t="s">
        <v>49</v>
      </c>
      <c r="H18" s="12" t="s">
        <v>50</v>
      </c>
      <c r="I18" s="42">
        <v>0</v>
      </c>
      <c r="J18" s="42">
        <f t="shared" si="1"/>
        <v>0</v>
      </c>
      <c r="K18" s="42">
        <f t="shared" si="1"/>
        <v>0</v>
      </c>
      <c r="L18" s="37"/>
      <c r="M18" s="38"/>
    </row>
    <row r="19" spans="1:13" ht="45" outlineLevel="1" x14ac:dyDescent="0.2">
      <c r="A19" s="11" t="s">
        <v>32</v>
      </c>
      <c r="B19" s="12" t="s">
        <v>33</v>
      </c>
      <c r="C19" s="15" t="s">
        <v>45</v>
      </c>
      <c r="D19" s="12" t="s">
        <v>46</v>
      </c>
      <c r="E19" s="11" t="s">
        <v>36</v>
      </c>
      <c r="F19" s="12" t="s">
        <v>37</v>
      </c>
      <c r="G19" s="69" t="s">
        <v>257</v>
      </c>
      <c r="H19" s="12" t="s">
        <v>51</v>
      </c>
      <c r="I19" s="42">
        <v>52700</v>
      </c>
      <c r="J19" s="42">
        <f t="shared" si="1"/>
        <v>54808</v>
      </c>
      <c r="K19" s="42">
        <f t="shared" si="1"/>
        <v>57000.32</v>
      </c>
      <c r="L19" s="37"/>
      <c r="M19" s="38" t="s">
        <v>52</v>
      </c>
    </row>
    <row r="20" spans="1:13" ht="45" outlineLevel="1" x14ac:dyDescent="0.2">
      <c r="A20" s="11" t="s">
        <v>32</v>
      </c>
      <c r="B20" s="12" t="s">
        <v>33</v>
      </c>
      <c r="C20" s="15" t="s">
        <v>45</v>
      </c>
      <c r="D20" s="12" t="s">
        <v>46</v>
      </c>
      <c r="E20" s="11" t="s">
        <v>36</v>
      </c>
      <c r="F20" s="12" t="s">
        <v>37</v>
      </c>
      <c r="G20" s="69" t="s">
        <v>257</v>
      </c>
      <c r="H20" s="12" t="s">
        <v>54</v>
      </c>
      <c r="I20" s="42">
        <v>0</v>
      </c>
      <c r="J20" s="42">
        <f t="shared" si="1"/>
        <v>0</v>
      </c>
      <c r="K20" s="42">
        <f t="shared" si="1"/>
        <v>0</v>
      </c>
      <c r="L20" s="37"/>
      <c r="M20" s="38"/>
    </row>
    <row r="21" spans="1:13" ht="56.25" outlineLevel="1" x14ac:dyDescent="0.2">
      <c r="A21" s="11" t="s">
        <v>32</v>
      </c>
      <c r="B21" s="12" t="s">
        <v>33</v>
      </c>
      <c r="C21" s="15" t="s">
        <v>55</v>
      </c>
      <c r="D21" s="12" t="s">
        <v>56</v>
      </c>
      <c r="E21" s="16" t="s">
        <v>57</v>
      </c>
      <c r="F21" s="12" t="s">
        <v>58</v>
      </c>
      <c r="G21" s="14" t="s">
        <v>59</v>
      </c>
      <c r="H21" s="12" t="s">
        <v>60</v>
      </c>
      <c r="I21" s="42">
        <v>22661</v>
      </c>
      <c r="J21" s="42">
        <f t="shared" si="1"/>
        <v>23567.440000000002</v>
      </c>
      <c r="K21" s="42">
        <f t="shared" si="1"/>
        <v>24510.137600000002</v>
      </c>
      <c r="L21" s="37"/>
      <c r="M21" s="38" t="s">
        <v>61</v>
      </c>
    </row>
    <row r="22" spans="1:13" ht="56.25" outlineLevel="1" x14ac:dyDescent="0.2">
      <c r="A22" s="19" t="s">
        <v>32</v>
      </c>
      <c r="B22" s="17" t="s">
        <v>33</v>
      </c>
      <c r="C22" s="18"/>
      <c r="D22" s="17"/>
      <c r="E22" s="19"/>
      <c r="F22" s="17"/>
      <c r="G22" s="20"/>
      <c r="H22" s="17"/>
      <c r="I22" s="39">
        <f>SUM(I13:I21)</f>
        <v>954499</v>
      </c>
      <c r="J22" s="39">
        <f>SUM(J13:J21)</f>
        <v>992678.96</v>
      </c>
      <c r="K22" s="39">
        <f>SUM(K13:K21)</f>
        <v>1032386.1183999999</v>
      </c>
      <c r="L22" s="40"/>
      <c r="M22" s="41"/>
    </row>
    <row r="23" spans="1:13" ht="45" outlineLevel="1" x14ac:dyDescent="0.2">
      <c r="A23" s="11" t="s">
        <v>62</v>
      </c>
      <c r="B23" s="12" t="s">
        <v>63</v>
      </c>
      <c r="C23" s="15" t="s">
        <v>64</v>
      </c>
      <c r="D23" s="12" t="s">
        <v>16</v>
      </c>
      <c r="E23" s="11" t="s">
        <v>17</v>
      </c>
      <c r="F23" s="12" t="s">
        <v>18</v>
      </c>
      <c r="G23" s="14" t="s">
        <v>19</v>
      </c>
      <c r="H23" s="12" t="s">
        <v>20</v>
      </c>
      <c r="I23" s="43">
        <v>1988438</v>
      </c>
      <c r="J23" s="43">
        <f>I23*1.04</f>
        <v>2067975.52</v>
      </c>
      <c r="K23" s="43">
        <f>J23*1.04</f>
        <v>2150694.5408000001</v>
      </c>
      <c r="L23" s="37"/>
      <c r="M23" s="38" t="s">
        <v>65</v>
      </c>
    </row>
    <row r="24" spans="1:13" ht="78.75" outlineLevel="1" x14ac:dyDescent="0.2">
      <c r="A24" s="11" t="s">
        <v>62</v>
      </c>
      <c r="B24" s="12" t="s">
        <v>63</v>
      </c>
      <c r="C24" s="15" t="s">
        <v>64</v>
      </c>
      <c r="D24" s="12" t="s">
        <v>16</v>
      </c>
      <c r="E24" s="11" t="s">
        <v>27</v>
      </c>
      <c r="F24" s="12" t="s">
        <v>28</v>
      </c>
      <c r="G24" s="14" t="s">
        <v>29</v>
      </c>
      <c r="H24" s="12" t="s">
        <v>30</v>
      </c>
      <c r="I24" s="43">
        <f>I23*0.302</f>
        <v>600508.27599999995</v>
      </c>
      <c r="J24" s="43">
        <f>J23*0.302</f>
        <v>624528.60704000003</v>
      </c>
      <c r="K24" s="43">
        <f>K23*0.302</f>
        <v>649509.75132160005</v>
      </c>
      <c r="L24" s="37"/>
      <c r="M24" s="38" t="s">
        <v>66</v>
      </c>
    </row>
    <row r="25" spans="1:13" ht="45" outlineLevel="1" x14ac:dyDescent="0.2">
      <c r="A25" s="11" t="s">
        <v>62</v>
      </c>
      <c r="B25" s="12" t="s">
        <v>63</v>
      </c>
      <c r="C25" s="15" t="s">
        <v>34</v>
      </c>
      <c r="D25" s="12" t="s">
        <v>35</v>
      </c>
      <c r="E25" s="11" t="s">
        <v>17</v>
      </c>
      <c r="F25" s="12" t="s">
        <v>18</v>
      </c>
      <c r="G25" s="14" t="s">
        <v>19</v>
      </c>
      <c r="H25" s="12" t="s">
        <v>20</v>
      </c>
      <c r="I25" s="52">
        <f>14007256-500000</f>
        <v>13507256</v>
      </c>
      <c r="J25" s="43">
        <f t="shared" ref="J25:K43" si="2">I25*1.04</f>
        <v>14047546.24</v>
      </c>
      <c r="K25" s="43">
        <f t="shared" si="2"/>
        <v>14609448.089600001</v>
      </c>
      <c r="L25" s="37"/>
      <c r="M25" s="38" t="s">
        <v>67</v>
      </c>
    </row>
    <row r="26" spans="1:13" ht="45" outlineLevel="1" x14ac:dyDescent="0.2">
      <c r="A26" s="11" t="s">
        <v>62</v>
      </c>
      <c r="B26" s="12" t="s">
        <v>63</v>
      </c>
      <c r="C26" s="15" t="s">
        <v>34</v>
      </c>
      <c r="D26" s="12" t="s">
        <v>35</v>
      </c>
      <c r="E26" s="11" t="s">
        <v>17</v>
      </c>
      <c r="F26" s="12" t="s">
        <v>18</v>
      </c>
      <c r="G26" s="14" t="s">
        <v>68</v>
      </c>
      <c r="H26" s="12" t="s">
        <v>69</v>
      </c>
      <c r="I26" s="52">
        <v>50000</v>
      </c>
      <c r="J26" s="43">
        <f t="shared" si="2"/>
        <v>52000</v>
      </c>
      <c r="K26" s="43">
        <f t="shared" si="2"/>
        <v>54080</v>
      </c>
      <c r="L26" s="37"/>
      <c r="M26" s="38" t="s">
        <v>70</v>
      </c>
    </row>
    <row r="27" spans="1:13" ht="78.75" outlineLevel="1" x14ac:dyDescent="0.2">
      <c r="A27" s="11" t="s">
        <v>62</v>
      </c>
      <c r="B27" s="12" t="s">
        <v>63</v>
      </c>
      <c r="C27" s="15" t="s">
        <v>34</v>
      </c>
      <c r="D27" s="12" t="s">
        <v>35</v>
      </c>
      <c r="E27" s="11" t="s">
        <v>27</v>
      </c>
      <c r="F27" s="12" t="s">
        <v>28</v>
      </c>
      <c r="G27" s="14" t="s">
        <v>29</v>
      </c>
      <c r="H27" s="12" t="s">
        <v>30</v>
      </c>
      <c r="I27" s="52">
        <f>I25*0.302</f>
        <v>4079191.3119999999</v>
      </c>
      <c r="J27" s="52">
        <f>J25*0.302</f>
        <v>4242358.9644799996</v>
      </c>
      <c r="K27" s="52">
        <f>K25*0.302</f>
        <v>4412053.3230592003</v>
      </c>
      <c r="L27" s="37"/>
      <c r="M27" s="38" t="s">
        <v>71</v>
      </c>
    </row>
    <row r="28" spans="1:13" ht="45" outlineLevel="1" x14ac:dyDescent="0.2">
      <c r="A28" s="11" t="s">
        <v>62</v>
      </c>
      <c r="B28" s="12" t="s">
        <v>63</v>
      </c>
      <c r="C28" s="15" t="s">
        <v>34</v>
      </c>
      <c r="D28" s="12" t="s">
        <v>35</v>
      </c>
      <c r="E28" s="11" t="s">
        <v>36</v>
      </c>
      <c r="F28" s="12" t="s">
        <v>37</v>
      </c>
      <c r="G28" s="14" t="s">
        <v>72</v>
      </c>
      <c r="H28" s="12" t="s">
        <v>73</v>
      </c>
      <c r="I28" s="52">
        <v>215632</v>
      </c>
      <c r="J28" s="43">
        <f t="shared" si="2"/>
        <v>224257.28</v>
      </c>
      <c r="K28" s="43">
        <f t="shared" si="2"/>
        <v>233227.57120000001</v>
      </c>
      <c r="L28" s="37"/>
      <c r="M28" s="38" t="s">
        <v>232</v>
      </c>
    </row>
    <row r="29" spans="1:13" ht="45" outlineLevel="1" x14ac:dyDescent="0.2">
      <c r="A29" s="11" t="s">
        <v>62</v>
      </c>
      <c r="B29" s="12" t="s">
        <v>63</v>
      </c>
      <c r="C29" s="15" t="s">
        <v>34</v>
      </c>
      <c r="D29" s="12" t="s">
        <v>35</v>
      </c>
      <c r="E29" s="11" t="s">
        <v>74</v>
      </c>
      <c r="F29" s="12" t="s">
        <v>37</v>
      </c>
      <c r="G29" s="14" t="s">
        <v>75</v>
      </c>
      <c r="H29" s="12" t="s">
        <v>76</v>
      </c>
      <c r="I29" s="52">
        <v>0</v>
      </c>
      <c r="J29" s="43">
        <f t="shared" si="2"/>
        <v>0</v>
      </c>
      <c r="K29" s="43">
        <f t="shared" si="2"/>
        <v>0</v>
      </c>
      <c r="L29" s="44"/>
      <c r="M29" s="45" t="s">
        <v>77</v>
      </c>
    </row>
    <row r="30" spans="1:13" ht="45" outlineLevel="1" x14ac:dyDescent="0.2">
      <c r="A30" s="11" t="s">
        <v>62</v>
      </c>
      <c r="B30" s="12" t="s">
        <v>63</v>
      </c>
      <c r="C30" s="15" t="s">
        <v>34</v>
      </c>
      <c r="D30" s="12" t="s">
        <v>35</v>
      </c>
      <c r="E30" s="11" t="s">
        <v>79</v>
      </c>
      <c r="F30" s="12" t="s">
        <v>37</v>
      </c>
      <c r="G30" s="14" t="s">
        <v>78</v>
      </c>
      <c r="H30" s="12" t="s">
        <v>80</v>
      </c>
      <c r="I30" s="52">
        <v>40000</v>
      </c>
      <c r="J30" s="43">
        <f t="shared" si="2"/>
        <v>41600</v>
      </c>
      <c r="K30" s="43">
        <f t="shared" si="2"/>
        <v>43264</v>
      </c>
      <c r="L30" s="37"/>
      <c r="M30" s="38" t="s">
        <v>252</v>
      </c>
    </row>
    <row r="31" spans="1:13" ht="45" outlineLevel="1" x14ac:dyDescent="0.2">
      <c r="A31" s="11" t="s">
        <v>62</v>
      </c>
      <c r="B31" s="12" t="s">
        <v>63</v>
      </c>
      <c r="C31" s="15" t="s">
        <v>34</v>
      </c>
      <c r="D31" s="12" t="s">
        <v>35</v>
      </c>
      <c r="E31" s="11" t="s">
        <v>36</v>
      </c>
      <c r="F31" s="12" t="s">
        <v>37</v>
      </c>
      <c r="G31" s="14" t="s">
        <v>78</v>
      </c>
      <c r="H31" s="12" t="s">
        <v>80</v>
      </c>
      <c r="I31" s="52">
        <v>14000</v>
      </c>
      <c r="J31" s="43">
        <f t="shared" si="2"/>
        <v>14560</v>
      </c>
      <c r="K31" s="43">
        <f t="shared" si="2"/>
        <v>15142.4</v>
      </c>
      <c r="L31" s="37"/>
      <c r="M31" s="38" t="s">
        <v>82</v>
      </c>
    </row>
    <row r="32" spans="1:13" ht="45" outlineLevel="1" x14ac:dyDescent="0.2">
      <c r="A32" s="11" t="s">
        <v>62</v>
      </c>
      <c r="B32" s="12" t="s">
        <v>63</v>
      </c>
      <c r="C32" s="15" t="s">
        <v>34</v>
      </c>
      <c r="D32" s="12" t="s">
        <v>35</v>
      </c>
      <c r="E32" s="11" t="s">
        <v>36</v>
      </c>
      <c r="F32" s="12" t="s">
        <v>37</v>
      </c>
      <c r="G32" s="14" t="s">
        <v>81</v>
      </c>
      <c r="H32" s="12" t="s">
        <v>83</v>
      </c>
      <c r="I32" s="52">
        <v>168640</v>
      </c>
      <c r="J32" s="43">
        <f t="shared" si="2"/>
        <v>175385.60000000001</v>
      </c>
      <c r="K32" s="43">
        <f t="shared" si="2"/>
        <v>182401.024</v>
      </c>
      <c r="L32" s="37"/>
      <c r="M32" s="38" t="s">
        <v>233</v>
      </c>
    </row>
    <row r="33" spans="1:13" ht="136.5" customHeight="1" outlineLevel="1" x14ac:dyDescent="0.2">
      <c r="A33" s="11" t="s">
        <v>62</v>
      </c>
      <c r="B33" s="12" t="s">
        <v>63</v>
      </c>
      <c r="C33" s="15" t="s">
        <v>34</v>
      </c>
      <c r="D33" s="12" t="s">
        <v>35</v>
      </c>
      <c r="E33" s="11" t="s">
        <v>36</v>
      </c>
      <c r="F33" s="12" t="s">
        <v>37</v>
      </c>
      <c r="G33" s="14" t="s">
        <v>24</v>
      </c>
      <c r="H33" s="12" t="s">
        <v>25</v>
      </c>
      <c r="I33" s="52">
        <f>1051480-200000</f>
        <v>851480</v>
      </c>
      <c r="J33" s="43">
        <f t="shared" si="2"/>
        <v>885539.20000000007</v>
      </c>
      <c r="K33" s="43">
        <f t="shared" si="2"/>
        <v>920960.76800000016</v>
      </c>
      <c r="L33" s="37"/>
      <c r="M33" s="38" t="s">
        <v>234</v>
      </c>
    </row>
    <row r="34" spans="1:13" ht="45" outlineLevel="1" x14ac:dyDescent="0.2">
      <c r="A34" s="11" t="s">
        <v>62</v>
      </c>
      <c r="B34" s="12" t="s">
        <v>63</v>
      </c>
      <c r="C34" s="15" t="s">
        <v>34</v>
      </c>
      <c r="D34" s="12" t="s">
        <v>35</v>
      </c>
      <c r="E34" s="11" t="s">
        <v>36</v>
      </c>
      <c r="F34" s="12" t="s">
        <v>37</v>
      </c>
      <c r="G34" s="14" t="s">
        <v>49</v>
      </c>
      <c r="H34" s="12" t="s">
        <v>50</v>
      </c>
      <c r="I34" s="52">
        <f>381700-300000</f>
        <v>81700</v>
      </c>
      <c r="J34" s="43">
        <f t="shared" si="2"/>
        <v>84968</v>
      </c>
      <c r="K34" s="43">
        <f t="shared" si="2"/>
        <v>88366.720000000001</v>
      </c>
      <c r="L34" s="44"/>
      <c r="M34" s="45" t="s">
        <v>235</v>
      </c>
    </row>
    <row r="35" spans="1:13" ht="45" outlineLevel="1" x14ac:dyDescent="0.2">
      <c r="A35" s="11" t="s">
        <v>62</v>
      </c>
      <c r="B35" s="12" t="s">
        <v>63</v>
      </c>
      <c r="C35" s="15" t="s">
        <v>34</v>
      </c>
      <c r="D35" s="12" t="s">
        <v>35</v>
      </c>
      <c r="E35" s="11" t="s">
        <v>36</v>
      </c>
      <c r="F35" s="12" t="s">
        <v>37</v>
      </c>
      <c r="G35" s="69" t="s">
        <v>257</v>
      </c>
      <c r="H35" s="12" t="s">
        <v>51</v>
      </c>
      <c r="I35" s="52">
        <f>250000-150000-50000</f>
        <v>50000</v>
      </c>
      <c r="J35" s="43">
        <f t="shared" si="2"/>
        <v>52000</v>
      </c>
      <c r="K35" s="43">
        <f t="shared" si="2"/>
        <v>54080</v>
      </c>
      <c r="L35" s="37"/>
      <c r="M35" s="38" t="s">
        <v>84</v>
      </c>
    </row>
    <row r="36" spans="1:13" ht="45" outlineLevel="1" x14ac:dyDescent="0.2">
      <c r="A36" s="11" t="s">
        <v>62</v>
      </c>
      <c r="B36" s="12" t="s">
        <v>63</v>
      </c>
      <c r="C36" s="15" t="s">
        <v>34</v>
      </c>
      <c r="D36" s="12" t="s">
        <v>35</v>
      </c>
      <c r="E36" s="11" t="s">
        <v>36</v>
      </c>
      <c r="F36" s="12" t="s">
        <v>37</v>
      </c>
      <c r="G36" s="69" t="s">
        <v>257</v>
      </c>
      <c r="H36" s="12" t="s">
        <v>54</v>
      </c>
      <c r="I36" s="42">
        <v>0</v>
      </c>
      <c r="J36" s="43">
        <f t="shared" si="2"/>
        <v>0</v>
      </c>
      <c r="K36" s="43">
        <f t="shared" si="2"/>
        <v>0</v>
      </c>
      <c r="L36" s="37"/>
      <c r="M36" s="38"/>
    </row>
    <row r="37" spans="1:13" ht="45" outlineLevel="1" x14ac:dyDescent="0.2">
      <c r="A37" s="11" t="s">
        <v>62</v>
      </c>
      <c r="B37" s="12" t="s">
        <v>63</v>
      </c>
      <c r="C37" s="15" t="s">
        <v>34</v>
      </c>
      <c r="D37" s="12" t="s">
        <v>35</v>
      </c>
      <c r="E37" s="11" t="s">
        <v>79</v>
      </c>
      <c r="F37" s="12" t="s">
        <v>88</v>
      </c>
      <c r="G37" s="14" t="s">
        <v>78</v>
      </c>
      <c r="H37" s="12" t="s">
        <v>80</v>
      </c>
      <c r="I37" s="42">
        <v>800000</v>
      </c>
      <c r="J37" s="43">
        <f t="shared" si="2"/>
        <v>832000</v>
      </c>
      <c r="K37" s="43">
        <f t="shared" si="2"/>
        <v>865280</v>
      </c>
      <c r="L37" s="37"/>
      <c r="M37" s="38" t="s">
        <v>89</v>
      </c>
    </row>
    <row r="38" spans="1:13" ht="45" outlineLevel="1" x14ac:dyDescent="0.2">
      <c r="A38" s="11" t="s">
        <v>62</v>
      </c>
      <c r="B38" s="12" t="s">
        <v>63</v>
      </c>
      <c r="C38" s="15" t="s">
        <v>34</v>
      </c>
      <c r="D38" s="12" t="s">
        <v>35</v>
      </c>
      <c r="E38" s="11" t="s">
        <v>85</v>
      </c>
      <c r="F38" s="12" t="s">
        <v>90</v>
      </c>
      <c r="G38" s="14" t="s">
        <v>86</v>
      </c>
      <c r="H38" s="12" t="s">
        <v>91</v>
      </c>
      <c r="I38" s="42">
        <v>8000</v>
      </c>
      <c r="J38" s="43">
        <f t="shared" si="2"/>
        <v>8320</v>
      </c>
      <c r="K38" s="43">
        <f t="shared" si="2"/>
        <v>8652.8000000000011</v>
      </c>
      <c r="L38" s="37"/>
      <c r="M38" s="38"/>
    </row>
    <row r="39" spans="1:13" ht="45" outlineLevel="1" x14ac:dyDescent="0.2">
      <c r="A39" s="11" t="s">
        <v>62</v>
      </c>
      <c r="B39" s="12" t="s">
        <v>63</v>
      </c>
      <c r="C39" s="15" t="s">
        <v>34</v>
      </c>
      <c r="D39" s="12" t="s">
        <v>35</v>
      </c>
      <c r="E39" s="11" t="s">
        <v>87</v>
      </c>
      <c r="F39" s="12" t="s">
        <v>93</v>
      </c>
      <c r="G39" s="14" t="s">
        <v>86</v>
      </c>
      <c r="H39" s="12" t="s">
        <v>91</v>
      </c>
      <c r="I39" s="42">
        <v>10000</v>
      </c>
      <c r="J39" s="43">
        <f t="shared" si="2"/>
        <v>10400</v>
      </c>
      <c r="K39" s="43">
        <f t="shared" si="2"/>
        <v>10816</v>
      </c>
      <c r="L39" s="37"/>
      <c r="M39" s="38"/>
    </row>
    <row r="40" spans="1:13" ht="45" outlineLevel="1" x14ac:dyDescent="0.2">
      <c r="A40" s="11" t="s">
        <v>62</v>
      </c>
      <c r="B40" s="12" t="s">
        <v>63</v>
      </c>
      <c r="C40" s="15" t="s">
        <v>34</v>
      </c>
      <c r="D40" s="12" t="s">
        <v>35</v>
      </c>
      <c r="E40" s="11" t="s">
        <v>39</v>
      </c>
      <c r="F40" s="12" t="s">
        <v>40</v>
      </c>
      <c r="G40" s="14" t="s">
        <v>41</v>
      </c>
      <c r="H40" s="12" t="s">
        <v>42</v>
      </c>
      <c r="I40" s="42">
        <v>50000</v>
      </c>
      <c r="J40" s="43">
        <f t="shared" si="2"/>
        <v>52000</v>
      </c>
      <c r="K40" s="43">
        <f t="shared" si="2"/>
        <v>54080</v>
      </c>
      <c r="L40" s="37"/>
      <c r="M40" s="38"/>
    </row>
    <row r="41" spans="1:13" ht="45" outlineLevel="1" x14ac:dyDescent="0.2">
      <c r="A41" s="11" t="s">
        <v>62</v>
      </c>
      <c r="B41" s="12" t="s">
        <v>63</v>
      </c>
      <c r="C41" s="15" t="s">
        <v>34</v>
      </c>
      <c r="D41" s="12" t="s">
        <v>35</v>
      </c>
      <c r="E41" s="11" t="s">
        <v>39</v>
      </c>
      <c r="F41" s="12" t="s">
        <v>40</v>
      </c>
      <c r="G41" s="14" t="s">
        <v>94</v>
      </c>
      <c r="H41" s="12" t="s">
        <v>95</v>
      </c>
      <c r="I41" s="42">
        <v>0</v>
      </c>
      <c r="J41" s="43">
        <f t="shared" si="2"/>
        <v>0</v>
      </c>
      <c r="K41" s="43">
        <f t="shared" si="2"/>
        <v>0</v>
      </c>
      <c r="L41" s="37"/>
      <c r="M41" s="38"/>
    </row>
    <row r="42" spans="1:13" ht="45" outlineLevel="1" x14ac:dyDescent="0.2">
      <c r="A42" s="11" t="s">
        <v>62</v>
      </c>
      <c r="B42" s="12" t="s">
        <v>63</v>
      </c>
      <c r="C42" s="15" t="s">
        <v>34</v>
      </c>
      <c r="D42" s="12" t="s">
        <v>35</v>
      </c>
      <c r="E42" s="11" t="s">
        <v>39</v>
      </c>
      <c r="F42" s="12" t="s">
        <v>40</v>
      </c>
      <c r="G42" s="14" t="s">
        <v>92</v>
      </c>
      <c r="H42" s="12" t="s">
        <v>96</v>
      </c>
      <c r="I42" s="42">
        <v>10000</v>
      </c>
      <c r="J42" s="43">
        <f t="shared" si="2"/>
        <v>10400</v>
      </c>
      <c r="K42" s="43">
        <f t="shared" si="2"/>
        <v>10816</v>
      </c>
      <c r="L42" s="37"/>
      <c r="M42" s="38"/>
    </row>
    <row r="43" spans="1:13" ht="45" outlineLevel="1" x14ac:dyDescent="0.2">
      <c r="A43" s="11" t="s">
        <v>62</v>
      </c>
      <c r="B43" s="12" t="s">
        <v>63</v>
      </c>
      <c r="C43" s="15" t="s">
        <v>97</v>
      </c>
      <c r="D43" s="12" t="s">
        <v>98</v>
      </c>
      <c r="E43" s="16" t="s">
        <v>57</v>
      </c>
      <c r="F43" s="12" t="s">
        <v>58</v>
      </c>
      <c r="G43" s="14" t="s">
        <v>59</v>
      </c>
      <c r="H43" s="12" t="s">
        <v>60</v>
      </c>
      <c r="I43" s="42">
        <v>68760</v>
      </c>
      <c r="J43" s="43">
        <f t="shared" si="2"/>
        <v>71510.400000000009</v>
      </c>
      <c r="K43" s="43">
        <f t="shared" si="2"/>
        <v>74370.816000000006</v>
      </c>
      <c r="L43" s="37"/>
      <c r="M43" s="38" t="s">
        <v>99</v>
      </c>
    </row>
    <row r="44" spans="1:13" ht="56.25" outlineLevel="1" x14ac:dyDescent="0.2">
      <c r="A44" s="19" t="s">
        <v>62</v>
      </c>
      <c r="B44" s="17" t="s">
        <v>63</v>
      </c>
      <c r="C44" s="18"/>
      <c r="D44" s="17"/>
      <c r="E44" s="19"/>
      <c r="F44" s="17"/>
      <c r="G44" s="20"/>
      <c r="H44" s="17"/>
      <c r="I44" s="39">
        <f>SUM(I23:I43)</f>
        <v>22593605.588</v>
      </c>
      <c r="J44" s="39">
        <f>SUM(J23:J43)</f>
        <v>23497349.811519999</v>
      </c>
      <c r="K44" s="39">
        <f>SUM(K23:K43)</f>
        <v>24437243.803980798</v>
      </c>
      <c r="L44" s="40"/>
      <c r="M44" s="41"/>
    </row>
    <row r="45" spans="1:13" ht="33.75" outlineLevel="1" x14ac:dyDescent="0.2">
      <c r="A45" s="11" t="s">
        <v>100</v>
      </c>
      <c r="B45" s="12" t="s">
        <v>101</v>
      </c>
      <c r="C45" s="15" t="s">
        <v>102</v>
      </c>
      <c r="D45" s="12" t="s">
        <v>103</v>
      </c>
      <c r="E45" s="11" t="s">
        <v>104</v>
      </c>
      <c r="F45" s="12" t="s">
        <v>105</v>
      </c>
      <c r="G45" s="14" t="s">
        <v>106</v>
      </c>
      <c r="H45" s="12" t="s">
        <v>107</v>
      </c>
      <c r="I45" s="42">
        <v>50000</v>
      </c>
      <c r="J45" s="42">
        <v>50000</v>
      </c>
      <c r="K45" s="42">
        <v>50000</v>
      </c>
      <c r="L45" s="37"/>
      <c r="M45" s="38"/>
    </row>
    <row r="46" spans="1:13" ht="15.75" outlineLevel="1" x14ac:dyDescent="0.2">
      <c r="A46" s="16" t="s">
        <v>100</v>
      </c>
      <c r="B46" s="17" t="s">
        <v>101</v>
      </c>
      <c r="C46" s="18"/>
      <c r="D46" s="17"/>
      <c r="E46" s="19"/>
      <c r="F46" s="17"/>
      <c r="G46" s="20"/>
      <c r="H46" s="17"/>
      <c r="I46" s="39">
        <f>I45</f>
        <v>50000</v>
      </c>
      <c r="J46" s="39">
        <f t="shared" ref="J46:K46" si="3">J45</f>
        <v>50000</v>
      </c>
      <c r="K46" s="39">
        <f t="shared" si="3"/>
        <v>50000</v>
      </c>
      <c r="L46" s="40"/>
      <c r="M46" s="41"/>
    </row>
    <row r="47" spans="1:13" ht="45" outlineLevel="1" x14ac:dyDescent="0.2">
      <c r="A47" s="11" t="s">
        <v>108</v>
      </c>
      <c r="B47" s="12" t="s">
        <v>109</v>
      </c>
      <c r="C47" s="15" t="s">
        <v>45</v>
      </c>
      <c r="D47" s="12" t="s">
        <v>46</v>
      </c>
      <c r="E47" s="11" t="s">
        <v>36</v>
      </c>
      <c r="F47" s="12" t="s">
        <v>37</v>
      </c>
      <c r="G47" s="14" t="s">
        <v>24</v>
      </c>
      <c r="H47" s="12" t="s">
        <v>25</v>
      </c>
      <c r="I47" s="42">
        <v>255000</v>
      </c>
      <c r="J47" s="42">
        <f>I47*1.04</f>
        <v>265200</v>
      </c>
      <c r="K47" s="42">
        <f>J47*1.04</f>
        <v>275808</v>
      </c>
      <c r="L47" s="37"/>
      <c r="M47" s="38" t="s">
        <v>110</v>
      </c>
    </row>
    <row r="48" spans="1:13" ht="56.25" outlineLevel="1" x14ac:dyDescent="0.2">
      <c r="A48" s="11" t="s">
        <v>108</v>
      </c>
      <c r="B48" s="12" t="s">
        <v>109</v>
      </c>
      <c r="C48" s="15" t="s">
        <v>45</v>
      </c>
      <c r="D48" s="12" t="s">
        <v>46</v>
      </c>
      <c r="E48" s="11" t="s">
        <v>111</v>
      </c>
      <c r="F48" s="12" t="s">
        <v>112</v>
      </c>
      <c r="G48" s="14" t="s">
        <v>94</v>
      </c>
      <c r="H48" s="12" t="s">
        <v>95</v>
      </c>
      <c r="I48" s="42">
        <v>5000</v>
      </c>
      <c r="J48" s="42">
        <f t="shared" ref="J48:K50" si="4">I48*1.04</f>
        <v>5200</v>
      </c>
      <c r="K48" s="42">
        <f t="shared" si="4"/>
        <v>5408</v>
      </c>
      <c r="L48" s="37"/>
      <c r="M48" s="38"/>
    </row>
    <row r="49" spans="1:22" ht="56.25" outlineLevel="1" x14ac:dyDescent="0.2">
      <c r="A49" s="11" t="s">
        <v>108</v>
      </c>
      <c r="B49" s="12" t="s">
        <v>109</v>
      </c>
      <c r="C49" s="15" t="s">
        <v>45</v>
      </c>
      <c r="D49" s="12" t="s">
        <v>46</v>
      </c>
      <c r="E49" s="11" t="s">
        <v>111</v>
      </c>
      <c r="F49" s="12" t="s">
        <v>112</v>
      </c>
      <c r="G49" s="14" t="s">
        <v>43</v>
      </c>
      <c r="H49" s="12" t="s">
        <v>44</v>
      </c>
      <c r="I49" s="42">
        <v>100000</v>
      </c>
      <c r="J49" s="42">
        <f t="shared" si="4"/>
        <v>104000</v>
      </c>
      <c r="K49" s="42">
        <f t="shared" si="4"/>
        <v>108160</v>
      </c>
      <c r="L49" s="37"/>
      <c r="M49" s="38" t="s">
        <v>236</v>
      </c>
    </row>
    <row r="50" spans="1:22" ht="56.25" outlineLevel="1" x14ac:dyDescent="0.2">
      <c r="A50" s="11" t="s">
        <v>108</v>
      </c>
      <c r="B50" s="12" t="s">
        <v>109</v>
      </c>
      <c r="C50" s="15" t="s">
        <v>45</v>
      </c>
      <c r="D50" s="12" t="s">
        <v>46</v>
      </c>
      <c r="E50" s="11" t="s">
        <v>111</v>
      </c>
      <c r="F50" s="12" t="s">
        <v>112</v>
      </c>
      <c r="G50" s="14" t="s">
        <v>92</v>
      </c>
      <c r="H50" s="12" t="s">
        <v>107</v>
      </c>
      <c r="I50" s="42">
        <v>30000</v>
      </c>
      <c r="J50" s="42">
        <f t="shared" si="4"/>
        <v>31200</v>
      </c>
      <c r="K50" s="42">
        <f t="shared" si="4"/>
        <v>32448</v>
      </c>
      <c r="L50" s="37"/>
      <c r="M50" s="38"/>
    </row>
    <row r="51" spans="1:22" ht="101.25" outlineLevel="1" x14ac:dyDescent="0.2">
      <c r="A51" s="11" t="s">
        <v>108</v>
      </c>
      <c r="B51" s="12" t="s">
        <v>109</v>
      </c>
      <c r="C51" s="15" t="s">
        <v>113</v>
      </c>
      <c r="D51" s="12" t="s">
        <v>114</v>
      </c>
      <c r="E51" s="11" t="s">
        <v>36</v>
      </c>
      <c r="F51" s="12" t="s">
        <v>37</v>
      </c>
      <c r="G51" s="54" t="s">
        <v>257</v>
      </c>
      <c r="H51" s="12" t="s">
        <v>253</v>
      </c>
      <c r="I51" s="42">
        <v>3520</v>
      </c>
      <c r="J51" s="42">
        <v>3520</v>
      </c>
      <c r="K51" s="42">
        <v>3520</v>
      </c>
      <c r="L51" s="37"/>
      <c r="M51" s="38" t="s">
        <v>242</v>
      </c>
    </row>
    <row r="52" spans="1:22" ht="15.75" outlineLevel="1" x14ac:dyDescent="0.2">
      <c r="A52" s="16" t="s">
        <v>108</v>
      </c>
      <c r="B52" s="17" t="s">
        <v>109</v>
      </c>
      <c r="C52" s="18"/>
      <c r="D52" s="17"/>
      <c r="E52" s="19"/>
      <c r="F52" s="17"/>
      <c r="G52" s="20"/>
      <c r="H52" s="17"/>
      <c r="I52" s="39">
        <f>SUM(I47:I51)</f>
        <v>393520</v>
      </c>
      <c r="J52" s="39">
        <f>SUM(J47:J51)</f>
        <v>409120</v>
      </c>
      <c r="K52" s="39">
        <f>SUM(K47:K51)</f>
        <v>425344</v>
      </c>
      <c r="L52" s="40"/>
      <c r="M52" s="46"/>
    </row>
    <row r="53" spans="1:22" ht="56.25" outlineLevel="1" x14ac:dyDescent="0.2">
      <c r="A53" s="62" t="s">
        <v>115</v>
      </c>
      <c r="B53" s="12" t="s">
        <v>116</v>
      </c>
      <c r="C53" s="15" t="s">
        <v>117</v>
      </c>
      <c r="D53" s="12" t="s">
        <v>118</v>
      </c>
      <c r="E53" s="11" t="s">
        <v>17</v>
      </c>
      <c r="F53" s="12" t="s">
        <v>18</v>
      </c>
      <c r="G53" s="14" t="s">
        <v>19</v>
      </c>
      <c r="H53" s="12" t="s">
        <v>20</v>
      </c>
      <c r="I53" s="42">
        <v>276000</v>
      </c>
      <c r="J53" s="42">
        <f>I53*1.04</f>
        <v>287040</v>
      </c>
      <c r="K53" s="42">
        <v>0</v>
      </c>
      <c r="L53" s="37"/>
      <c r="M53" s="38" t="s">
        <v>244</v>
      </c>
      <c r="U53">
        <v>458800</v>
      </c>
    </row>
    <row r="54" spans="1:22" ht="78.75" outlineLevel="1" x14ac:dyDescent="0.2">
      <c r="A54" s="62" t="s">
        <v>115</v>
      </c>
      <c r="B54" s="12" t="s">
        <v>116</v>
      </c>
      <c r="C54" s="15" t="s">
        <v>117</v>
      </c>
      <c r="D54" s="12" t="s">
        <v>118</v>
      </c>
      <c r="E54" s="11" t="s">
        <v>27</v>
      </c>
      <c r="F54" s="12" t="s">
        <v>28</v>
      </c>
      <c r="G54" s="14" t="s">
        <v>29</v>
      </c>
      <c r="H54" s="12" t="s">
        <v>30</v>
      </c>
      <c r="I54" s="42">
        <f>I53*0.302</f>
        <v>83352</v>
      </c>
      <c r="J54" s="42">
        <f t="shared" ref="J54" si="5">I54*1.04</f>
        <v>86686.080000000002</v>
      </c>
      <c r="K54" s="42">
        <v>0</v>
      </c>
      <c r="L54" s="37"/>
      <c r="M54" s="38" t="s">
        <v>245</v>
      </c>
    </row>
    <row r="55" spans="1:22" ht="56.25" outlineLevel="1" x14ac:dyDescent="0.2">
      <c r="A55" s="62" t="s">
        <v>115</v>
      </c>
      <c r="B55" s="12" t="s">
        <v>116</v>
      </c>
      <c r="C55" s="15" t="s">
        <v>117</v>
      </c>
      <c r="D55" s="12" t="s">
        <v>118</v>
      </c>
      <c r="E55" s="11" t="s">
        <v>36</v>
      </c>
      <c r="F55" s="12" t="s">
        <v>37</v>
      </c>
      <c r="G55" s="54" t="s">
        <v>257</v>
      </c>
      <c r="H55" s="12" t="s">
        <v>51</v>
      </c>
      <c r="I55" s="42">
        <v>34148</v>
      </c>
      <c r="J55" s="42">
        <v>85073.919999999998</v>
      </c>
      <c r="K55" s="42">
        <v>0</v>
      </c>
      <c r="L55" s="37"/>
      <c r="M55" s="38" t="s">
        <v>246</v>
      </c>
    </row>
    <row r="56" spans="1:22" ht="56.25" outlineLevel="1" x14ac:dyDescent="0.2">
      <c r="A56" s="62" t="s">
        <v>115</v>
      </c>
      <c r="B56" s="12" t="s">
        <v>116</v>
      </c>
      <c r="C56" s="15" t="s">
        <v>117</v>
      </c>
      <c r="D56" s="12" t="s">
        <v>118</v>
      </c>
      <c r="E56" s="11" t="s">
        <v>36</v>
      </c>
      <c r="F56" s="12" t="s">
        <v>37</v>
      </c>
      <c r="G56" s="14" t="s">
        <v>49</v>
      </c>
      <c r="H56" s="12" t="s">
        <v>50</v>
      </c>
      <c r="I56" s="42">
        <v>50000</v>
      </c>
      <c r="J56" s="42">
        <v>0</v>
      </c>
      <c r="K56" s="42">
        <v>0</v>
      </c>
      <c r="L56" s="37"/>
      <c r="M56" s="38" t="s">
        <v>247</v>
      </c>
    </row>
    <row r="57" spans="1:22" ht="22.5" outlineLevel="1" x14ac:dyDescent="0.2">
      <c r="A57" s="16" t="s">
        <v>115</v>
      </c>
      <c r="B57" s="17" t="s">
        <v>116</v>
      </c>
      <c r="C57" s="18"/>
      <c r="D57" s="17"/>
      <c r="E57" s="19"/>
      <c r="F57" s="17"/>
      <c r="G57" s="20"/>
      <c r="H57" s="17"/>
      <c r="I57" s="39">
        <f>SUM(I53:I56)</f>
        <v>443500</v>
      </c>
      <c r="J57" s="39">
        <f>SUM(J53:J56)</f>
        <v>458800</v>
      </c>
      <c r="K57" s="39">
        <v>0</v>
      </c>
      <c r="L57" s="40"/>
      <c r="M57" s="46"/>
      <c r="V57" s="4">
        <f>458800-J57</f>
        <v>0</v>
      </c>
    </row>
    <row r="58" spans="1:22" ht="45" outlineLevel="1" x14ac:dyDescent="0.2">
      <c r="A58" s="11" t="s">
        <v>119</v>
      </c>
      <c r="B58" s="12" t="s">
        <v>120</v>
      </c>
      <c r="C58" s="15" t="s">
        <v>121</v>
      </c>
      <c r="D58" s="12" t="s">
        <v>122</v>
      </c>
      <c r="E58" s="11" t="s">
        <v>36</v>
      </c>
      <c r="F58" s="12" t="s">
        <v>37</v>
      </c>
      <c r="G58" s="14" t="s">
        <v>81</v>
      </c>
      <c r="H58" s="12" t="s">
        <v>83</v>
      </c>
      <c r="I58" s="42">
        <v>50000</v>
      </c>
      <c r="J58" s="42">
        <f>I58*1.04</f>
        <v>52000</v>
      </c>
      <c r="K58" s="42">
        <f>J58*1.04</f>
        <v>54080</v>
      </c>
      <c r="L58" s="37"/>
      <c r="M58" s="38" t="s">
        <v>254</v>
      </c>
    </row>
    <row r="59" spans="1:22" ht="56.25" outlineLevel="1" x14ac:dyDescent="0.2">
      <c r="A59" s="11" t="s">
        <v>119</v>
      </c>
      <c r="B59" s="12" t="s">
        <v>120</v>
      </c>
      <c r="C59" s="15" t="s">
        <v>121</v>
      </c>
      <c r="D59" s="12" t="s">
        <v>122</v>
      </c>
      <c r="E59" s="11" t="s">
        <v>36</v>
      </c>
      <c r="F59" s="12" t="s">
        <v>37</v>
      </c>
      <c r="G59" s="14" t="s">
        <v>24</v>
      </c>
      <c r="H59" s="12" t="s">
        <v>25</v>
      </c>
      <c r="I59" s="42">
        <v>20000</v>
      </c>
      <c r="J59" s="42">
        <f t="shared" ref="J59:K65" si="6">I59*1.04</f>
        <v>20800</v>
      </c>
      <c r="K59" s="42">
        <f t="shared" si="6"/>
        <v>21632</v>
      </c>
      <c r="L59" s="37"/>
      <c r="M59" s="38" t="s">
        <v>124</v>
      </c>
    </row>
    <row r="60" spans="1:22" ht="45" outlineLevel="1" x14ac:dyDescent="0.2">
      <c r="A60" s="11" t="s">
        <v>119</v>
      </c>
      <c r="B60" s="12" t="s">
        <v>120</v>
      </c>
      <c r="C60" s="15" t="s">
        <v>121</v>
      </c>
      <c r="D60" s="12" t="s">
        <v>122</v>
      </c>
      <c r="E60" s="11" t="s">
        <v>36</v>
      </c>
      <c r="F60" s="12" t="s">
        <v>37</v>
      </c>
      <c r="G60" s="14" t="s">
        <v>49</v>
      </c>
      <c r="H60" s="12" t="s">
        <v>50</v>
      </c>
      <c r="I60" s="42">
        <v>4500</v>
      </c>
      <c r="J60" s="42">
        <f t="shared" si="6"/>
        <v>4680</v>
      </c>
      <c r="K60" s="42">
        <f t="shared" si="6"/>
        <v>4867.2</v>
      </c>
      <c r="L60" s="37"/>
      <c r="M60" s="38" t="s">
        <v>125</v>
      </c>
    </row>
    <row r="61" spans="1:22" ht="45" outlineLevel="1" x14ac:dyDescent="0.2">
      <c r="A61" s="11" t="s">
        <v>119</v>
      </c>
      <c r="B61" s="12" t="s">
        <v>120</v>
      </c>
      <c r="C61" s="15" t="s">
        <v>121</v>
      </c>
      <c r="D61" s="12" t="s">
        <v>122</v>
      </c>
      <c r="E61" s="11" t="s">
        <v>36</v>
      </c>
      <c r="F61" s="12" t="s">
        <v>37</v>
      </c>
      <c r="G61" s="54" t="s">
        <v>257</v>
      </c>
      <c r="H61" s="12" t="s">
        <v>51</v>
      </c>
      <c r="I61" s="42">
        <v>0</v>
      </c>
      <c r="J61" s="42">
        <f t="shared" si="6"/>
        <v>0</v>
      </c>
      <c r="K61" s="42">
        <f t="shared" si="6"/>
        <v>0</v>
      </c>
      <c r="L61" s="37"/>
      <c r="M61" s="38"/>
    </row>
    <row r="62" spans="1:22" ht="78.75" outlineLevel="1" x14ac:dyDescent="0.2">
      <c r="A62" s="11" t="s">
        <v>119</v>
      </c>
      <c r="B62" s="12" t="s">
        <v>120</v>
      </c>
      <c r="C62" s="15" t="s">
        <v>126</v>
      </c>
      <c r="D62" s="12" t="s">
        <v>127</v>
      </c>
      <c r="E62" s="11" t="s">
        <v>36</v>
      </c>
      <c r="F62" s="12" t="s">
        <v>128</v>
      </c>
      <c r="G62" s="54" t="s">
        <v>257</v>
      </c>
      <c r="H62" s="12" t="s">
        <v>130</v>
      </c>
      <c r="I62" s="42">
        <v>5000</v>
      </c>
      <c r="J62" s="42">
        <f t="shared" si="6"/>
        <v>5200</v>
      </c>
      <c r="K62" s="42">
        <f t="shared" si="6"/>
        <v>5408</v>
      </c>
      <c r="L62" s="37"/>
      <c r="M62" s="38" t="s">
        <v>131</v>
      </c>
    </row>
    <row r="63" spans="1:22" ht="56.25" outlineLevel="1" x14ac:dyDescent="0.2">
      <c r="A63" s="11" t="s">
        <v>119</v>
      </c>
      <c r="B63" s="12" t="s">
        <v>120</v>
      </c>
      <c r="C63" s="15" t="s">
        <v>126</v>
      </c>
      <c r="D63" s="12" t="s">
        <v>127</v>
      </c>
      <c r="E63" s="11" t="s">
        <v>36</v>
      </c>
      <c r="F63" s="12" t="s">
        <v>37</v>
      </c>
      <c r="G63" s="14" t="s">
        <v>72</v>
      </c>
      <c r="H63" s="12" t="s">
        <v>25</v>
      </c>
      <c r="I63" s="42">
        <v>221122</v>
      </c>
      <c r="J63" s="42">
        <f t="shared" si="6"/>
        <v>229966.88</v>
      </c>
      <c r="K63" s="42">
        <f t="shared" si="6"/>
        <v>239165.5552</v>
      </c>
      <c r="L63" s="37"/>
      <c r="M63" s="38" t="s">
        <v>132</v>
      </c>
    </row>
    <row r="64" spans="1:22" ht="78.75" outlineLevel="1" x14ac:dyDescent="0.2">
      <c r="A64" s="11" t="s">
        <v>119</v>
      </c>
      <c r="B64" s="12" t="s">
        <v>120</v>
      </c>
      <c r="C64" s="15" t="s">
        <v>126</v>
      </c>
      <c r="D64" s="12" t="s">
        <v>127</v>
      </c>
      <c r="E64" s="11" t="s">
        <v>36</v>
      </c>
      <c r="F64" s="12" t="s">
        <v>128</v>
      </c>
      <c r="G64" s="14" t="s">
        <v>81</v>
      </c>
      <c r="H64" s="12" t="s">
        <v>83</v>
      </c>
      <c r="I64" s="42">
        <v>120000</v>
      </c>
      <c r="J64" s="42">
        <f t="shared" si="6"/>
        <v>124800</v>
      </c>
      <c r="K64" s="42">
        <f t="shared" si="6"/>
        <v>129792</v>
      </c>
      <c r="L64" s="37"/>
      <c r="M64" s="38" t="s">
        <v>133</v>
      </c>
    </row>
    <row r="65" spans="1:13" ht="67.5" outlineLevel="1" x14ac:dyDescent="0.2">
      <c r="A65" s="11" t="s">
        <v>119</v>
      </c>
      <c r="B65" s="12" t="s">
        <v>120</v>
      </c>
      <c r="C65" s="15" t="s">
        <v>134</v>
      </c>
      <c r="D65" s="12" t="s">
        <v>135</v>
      </c>
      <c r="E65" s="11" t="s">
        <v>36</v>
      </c>
      <c r="F65" s="12" t="s">
        <v>37</v>
      </c>
      <c r="G65" s="54" t="s">
        <v>257</v>
      </c>
      <c r="H65" s="12" t="s">
        <v>51</v>
      </c>
      <c r="I65" s="42">
        <v>5000</v>
      </c>
      <c r="J65" s="42">
        <f t="shared" si="6"/>
        <v>5200</v>
      </c>
      <c r="K65" s="42">
        <f t="shared" si="6"/>
        <v>5408</v>
      </c>
      <c r="L65" s="37"/>
      <c r="M65" s="38" t="s">
        <v>136</v>
      </c>
    </row>
    <row r="66" spans="1:13" ht="45" outlineLevel="1" x14ac:dyDescent="0.2">
      <c r="A66" s="16" t="s">
        <v>119</v>
      </c>
      <c r="B66" s="17" t="s">
        <v>120</v>
      </c>
      <c r="C66" s="18"/>
      <c r="D66" s="17"/>
      <c r="E66" s="19"/>
      <c r="F66" s="17"/>
      <c r="G66" s="20"/>
      <c r="H66" s="17"/>
      <c r="I66" s="39">
        <f>SUM(I58:I65)</f>
        <v>425622</v>
      </c>
      <c r="J66" s="39">
        <f>SUM(J58:J65)</f>
        <v>442646.88</v>
      </c>
      <c r="K66" s="39">
        <f>SUM(K58:K65)</f>
        <v>460352.75520000001</v>
      </c>
      <c r="L66" s="40"/>
      <c r="M66" s="46"/>
    </row>
    <row r="67" spans="1:13" ht="67.5" outlineLevel="1" x14ac:dyDescent="0.2">
      <c r="A67" s="11" t="s">
        <v>137</v>
      </c>
      <c r="B67" s="12" t="s">
        <v>138</v>
      </c>
      <c r="C67" s="65" t="s">
        <v>139</v>
      </c>
      <c r="D67" s="12" t="s">
        <v>140</v>
      </c>
      <c r="E67" s="11" t="s">
        <v>36</v>
      </c>
      <c r="F67" s="12" t="s">
        <v>37</v>
      </c>
      <c r="G67" s="14" t="s">
        <v>81</v>
      </c>
      <c r="H67" s="12" t="s">
        <v>83</v>
      </c>
      <c r="I67" s="63">
        <f>1275000-700000-150000</f>
        <v>425000</v>
      </c>
      <c r="J67" s="63">
        <f>I67*1.04</f>
        <v>442000</v>
      </c>
      <c r="K67" s="63">
        <f>J67*1.04</f>
        <v>459680</v>
      </c>
      <c r="L67" s="37"/>
      <c r="M67" s="38" t="s">
        <v>141</v>
      </c>
    </row>
    <row r="68" spans="1:13" ht="67.5" outlineLevel="1" x14ac:dyDescent="0.2">
      <c r="A68" s="11" t="s">
        <v>137</v>
      </c>
      <c r="B68" s="12" t="s">
        <v>138</v>
      </c>
      <c r="C68" s="65" t="s">
        <v>139</v>
      </c>
      <c r="D68" s="12" t="s">
        <v>140</v>
      </c>
      <c r="E68" s="11" t="s">
        <v>36</v>
      </c>
      <c r="F68" s="12" t="s">
        <v>37</v>
      </c>
      <c r="G68" s="14" t="s">
        <v>24</v>
      </c>
      <c r="H68" s="12" t="s">
        <v>25</v>
      </c>
      <c r="I68" s="63">
        <f>200000-100000</f>
        <v>100000</v>
      </c>
      <c r="J68" s="63">
        <f t="shared" ref="J68:K69" si="7">I68*1.04</f>
        <v>104000</v>
      </c>
      <c r="K68" s="63">
        <f t="shared" si="7"/>
        <v>108160</v>
      </c>
      <c r="L68" s="37"/>
      <c r="M68" s="38" t="s">
        <v>142</v>
      </c>
    </row>
    <row r="69" spans="1:13" ht="186.75" customHeight="1" outlineLevel="1" x14ac:dyDescent="0.2">
      <c r="A69" s="11" t="s">
        <v>137</v>
      </c>
      <c r="B69" s="12" t="s">
        <v>138</v>
      </c>
      <c r="C69" s="65" t="s">
        <v>139</v>
      </c>
      <c r="D69" s="12" t="s">
        <v>140</v>
      </c>
      <c r="E69" s="11" t="s">
        <v>36</v>
      </c>
      <c r="F69" s="12" t="s">
        <v>37</v>
      </c>
      <c r="G69" s="54" t="s">
        <v>257</v>
      </c>
      <c r="H69" s="12" t="s">
        <v>51</v>
      </c>
      <c r="I69" s="63">
        <f>300000-200000-50000</f>
        <v>50000</v>
      </c>
      <c r="J69" s="63">
        <f t="shared" si="7"/>
        <v>52000</v>
      </c>
      <c r="K69" s="63">
        <f t="shared" si="7"/>
        <v>54080</v>
      </c>
      <c r="L69" s="37"/>
      <c r="M69" s="38" t="s">
        <v>144</v>
      </c>
    </row>
    <row r="70" spans="1:13" ht="74.25" customHeight="1" outlineLevel="1" x14ac:dyDescent="0.2">
      <c r="A70" s="11" t="s">
        <v>137</v>
      </c>
      <c r="B70" s="12" t="s">
        <v>138</v>
      </c>
      <c r="C70" s="65" t="s">
        <v>239</v>
      </c>
      <c r="D70" s="12" t="s">
        <v>241</v>
      </c>
      <c r="E70" s="11" t="s">
        <v>36</v>
      </c>
      <c r="F70" s="12" t="s">
        <v>37</v>
      </c>
      <c r="G70" s="14" t="s">
        <v>81</v>
      </c>
      <c r="H70" s="12" t="s">
        <v>83</v>
      </c>
      <c r="I70" s="63">
        <v>0</v>
      </c>
      <c r="J70" s="63">
        <v>981300</v>
      </c>
      <c r="K70" s="63">
        <v>885000</v>
      </c>
      <c r="L70" s="37"/>
      <c r="M70" s="38" t="s">
        <v>243</v>
      </c>
    </row>
    <row r="71" spans="1:13" ht="74.25" customHeight="1" outlineLevel="1" x14ac:dyDescent="0.2">
      <c r="A71" s="11" t="s">
        <v>137</v>
      </c>
      <c r="B71" s="12" t="s">
        <v>138</v>
      </c>
      <c r="C71" s="65" t="s">
        <v>239</v>
      </c>
      <c r="D71" s="12" t="s">
        <v>241</v>
      </c>
      <c r="E71" s="11" t="s">
        <v>36</v>
      </c>
      <c r="F71" s="12" t="s">
        <v>37</v>
      </c>
      <c r="G71" s="14" t="s">
        <v>81</v>
      </c>
      <c r="H71" s="12" t="s">
        <v>83</v>
      </c>
      <c r="I71" s="63">
        <v>0</v>
      </c>
      <c r="J71" s="64">
        <f>J70*0.11</f>
        <v>107943</v>
      </c>
      <c r="K71" s="64">
        <f>K70*0.12</f>
        <v>106200</v>
      </c>
      <c r="L71" s="37"/>
      <c r="M71" s="38" t="s">
        <v>256</v>
      </c>
    </row>
    <row r="72" spans="1:13" ht="65.25" hidden="1" customHeight="1" outlineLevel="1" x14ac:dyDescent="0.2">
      <c r="A72" s="11" t="s">
        <v>137</v>
      </c>
      <c r="B72" s="12" t="s">
        <v>138</v>
      </c>
      <c r="C72" s="53" t="s">
        <v>240</v>
      </c>
      <c r="D72" s="12" t="s">
        <v>145</v>
      </c>
      <c r="E72" s="11" t="s">
        <v>36</v>
      </c>
      <c r="F72" s="12" t="s">
        <v>37</v>
      </c>
      <c r="G72" s="14" t="s">
        <v>24</v>
      </c>
      <c r="H72" s="12" t="s">
        <v>25</v>
      </c>
      <c r="I72" s="42">
        <v>0</v>
      </c>
      <c r="J72" s="55" t="s">
        <v>255</v>
      </c>
      <c r="K72" s="42"/>
      <c r="L72" s="37"/>
      <c r="M72" s="38"/>
    </row>
    <row r="73" spans="1:13" ht="123.75" hidden="1" outlineLevel="1" x14ac:dyDescent="0.2">
      <c r="A73" s="11" t="s">
        <v>137</v>
      </c>
      <c r="B73" s="12" t="s">
        <v>138</v>
      </c>
      <c r="C73" s="53" t="s">
        <v>249</v>
      </c>
      <c r="D73" s="12" t="s">
        <v>146</v>
      </c>
      <c r="E73" s="11" t="s">
        <v>36</v>
      </c>
      <c r="F73" s="12" t="s">
        <v>37</v>
      </c>
      <c r="G73" s="14" t="s">
        <v>81</v>
      </c>
      <c r="H73" s="12" t="s">
        <v>83</v>
      </c>
      <c r="I73" s="42">
        <v>0</v>
      </c>
      <c r="J73" s="55" t="s">
        <v>255</v>
      </c>
      <c r="K73" s="42"/>
      <c r="L73" s="37"/>
      <c r="M73" s="38"/>
    </row>
    <row r="74" spans="1:13" ht="20.25" outlineLevel="1" x14ac:dyDescent="0.2">
      <c r="A74" s="22" t="s">
        <v>137</v>
      </c>
      <c r="B74" s="17" t="s">
        <v>138</v>
      </c>
      <c r="C74" s="18"/>
      <c r="D74" s="17"/>
      <c r="E74" s="19"/>
      <c r="F74" s="17"/>
      <c r="G74" s="20"/>
      <c r="H74" s="17"/>
      <c r="I74" s="66">
        <f>SUM(I67:I73)</f>
        <v>575000</v>
      </c>
      <c r="J74" s="66">
        <f>SUM(J67:J71)</f>
        <v>1687243</v>
      </c>
      <c r="K74" s="66">
        <f>SUM(K67:K71)</f>
        <v>1613120</v>
      </c>
      <c r="L74" s="40"/>
      <c r="M74" s="46"/>
    </row>
    <row r="75" spans="1:13" ht="78.75" outlineLevel="1" x14ac:dyDescent="0.2">
      <c r="A75" s="11" t="s">
        <v>147</v>
      </c>
      <c r="B75" s="12" t="s">
        <v>148</v>
      </c>
      <c r="C75" s="65" t="s">
        <v>149</v>
      </c>
      <c r="D75" s="12" t="s">
        <v>150</v>
      </c>
      <c r="E75" s="11" t="s">
        <v>36</v>
      </c>
      <c r="F75" s="12" t="s">
        <v>37</v>
      </c>
      <c r="G75" s="14" t="s">
        <v>24</v>
      </c>
      <c r="H75" s="12" t="s">
        <v>25</v>
      </c>
      <c r="I75" s="63">
        <v>50000</v>
      </c>
      <c r="J75" s="63">
        <f>I75*1.04</f>
        <v>52000</v>
      </c>
      <c r="K75" s="63">
        <f>J75*1.04</f>
        <v>54080</v>
      </c>
      <c r="L75" s="37"/>
      <c r="M75" s="38" t="s">
        <v>151</v>
      </c>
    </row>
    <row r="76" spans="1:13" ht="45" x14ac:dyDescent="0.2">
      <c r="A76" s="11" t="s">
        <v>147</v>
      </c>
      <c r="B76" s="12" t="s">
        <v>148</v>
      </c>
      <c r="C76" s="65" t="s">
        <v>152</v>
      </c>
      <c r="D76" s="12" t="s">
        <v>153</v>
      </c>
      <c r="E76" s="11" t="s">
        <v>36</v>
      </c>
      <c r="F76" s="12" t="s">
        <v>37</v>
      </c>
      <c r="G76" s="14" t="s">
        <v>24</v>
      </c>
      <c r="H76" s="12" t="s">
        <v>25</v>
      </c>
      <c r="I76" s="63">
        <v>50000</v>
      </c>
      <c r="J76" s="63">
        <f t="shared" ref="J76:K77" si="8">I76*1.04</f>
        <v>52000</v>
      </c>
      <c r="K76" s="63">
        <f t="shared" si="8"/>
        <v>54080</v>
      </c>
      <c r="L76" s="37"/>
      <c r="M76" s="38" t="s">
        <v>154</v>
      </c>
    </row>
    <row r="77" spans="1:13" ht="112.5" outlineLevel="1" x14ac:dyDescent="0.2">
      <c r="A77" s="23" t="s">
        <v>147</v>
      </c>
      <c r="B77" s="24" t="s">
        <v>148</v>
      </c>
      <c r="C77" s="68" t="s">
        <v>155</v>
      </c>
      <c r="D77" s="24" t="s">
        <v>156</v>
      </c>
      <c r="E77" s="23" t="s">
        <v>36</v>
      </c>
      <c r="F77" s="24" t="s">
        <v>37</v>
      </c>
      <c r="G77" s="25" t="s">
        <v>24</v>
      </c>
      <c r="H77" s="24" t="s">
        <v>25</v>
      </c>
      <c r="I77" s="67">
        <v>0</v>
      </c>
      <c r="J77" s="63">
        <f t="shared" si="8"/>
        <v>0</v>
      </c>
      <c r="K77" s="63">
        <f t="shared" si="8"/>
        <v>0</v>
      </c>
      <c r="L77" s="44"/>
      <c r="M77" s="45"/>
    </row>
    <row r="78" spans="1:13" ht="22.5" outlineLevel="1" x14ac:dyDescent="0.2">
      <c r="A78" s="19" t="s">
        <v>147</v>
      </c>
      <c r="B78" s="17" t="s">
        <v>148</v>
      </c>
      <c r="C78" s="18"/>
      <c r="D78" s="17"/>
      <c r="E78" s="19"/>
      <c r="F78" s="17"/>
      <c r="G78" s="20"/>
      <c r="H78" s="17"/>
      <c r="I78" s="66">
        <f>SUM(I75:I77)</f>
        <v>100000</v>
      </c>
      <c r="J78" s="66">
        <f t="shared" ref="J78:K78" si="9">SUM(J75:J77)</f>
        <v>104000</v>
      </c>
      <c r="K78" s="66">
        <f t="shared" si="9"/>
        <v>108160</v>
      </c>
      <c r="L78" s="66"/>
      <c r="M78" s="46"/>
    </row>
    <row r="79" spans="1:13" ht="33.75" outlineLevel="1" x14ac:dyDescent="0.2">
      <c r="A79" s="23" t="s">
        <v>157</v>
      </c>
      <c r="B79" s="24" t="s">
        <v>158</v>
      </c>
      <c r="C79" s="25" t="s">
        <v>159</v>
      </c>
      <c r="D79" s="24" t="s">
        <v>160</v>
      </c>
      <c r="E79" s="23" t="s">
        <v>36</v>
      </c>
      <c r="F79" s="24" t="s">
        <v>37</v>
      </c>
      <c r="G79" s="25" t="s">
        <v>81</v>
      </c>
      <c r="H79" s="24" t="s">
        <v>83</v>
      </c>
      <c r="I79" s="67">
        <v>0</v>
      </c>
      <c r="J79" s="67">
        <f>I79*1.04</f>
        <v>0</v>
      </c>
      <c r="K79" s="67">
        <f>J79*1.04</f>
        <v>0</v>
      </c>
      <c r="L79" s="44"/>
      <c r="M79" s="45"/>
    </row>
    <row r="80" spans="1:13" ht="45" outlineLevel="1" x14ac:dyDescent="0.2">
      <c r="A80" s="11" t="s">
        <v>157</v>
      </c>
      <c r="B80" s="12" t="s">
        <v>158</v>
      </c>
      <c r="C80" s="14" t="s">
        <v>161</v>
      </c>
      <c r="D80" s="12" t="s">
        <v>162</v>
      </c>
      <c r="E80" s="11" t="s">
        <v>36</v>
      </c>
      <c r="F80" s="12" t="s">
        <v>37</v>
      </c>
      <c r="G80" s="14" t="s">
        <v>81</v>
      </c>
      <c r="H80" s="12" t="s">
        <v>83</v>
      </c>
      <c r="I80" s="63">
        <v>640000</v>
      </c>
      <c r="J80" s="67">
        <f t="shared" ref="J80:K81" si="10">I80*1.04</f>
        <v>665600</v>
      </c>
      <c r="K80" s="67">
        <f t="shared" si="10"/>
        <v>692224</v>
      </c>
      <c r="L80" s="37"/>
      <c r="M80" s="38" t="s">
        <v>163</v>
      </c>
    </row>
    <row r="81" spans="1:13" ht="33.75" outlineLevel="1" x14ac:dyDescent="0.2">
      <c r="A81" s="11" t="s">
        <v>157</v>
      </c>
      <c r="B81" s="12" t="s">
        <v>158</v>
      </c>
      <c r="C81" s="14" t="s">
        <v>45</v>
      </c>
      <c r="D81" s="12" t="s">
        <v>46</v>
      </c>
      <c r="E81" s="11" t="s">
        <v>36</v>
      </c>
      <c r="F81" s="12" t="s">
        <v>37</v>
      </c>
      <c r="G81" s="14" t="s">
        <v>24</v>
      </c>
      <c r="H81" s="12" t="s">
        <v>25</v>
      </c>
      <c r="I81" s="63">
        <v>21600</v>
      </c>
      <c r="J81" s="67">
        <f t="shared" si="10"/>
        <v>22464</v>
      </c>
      <c r="K81" s="67">
        <f t="shared" si="10"/>
        <v>23362.560000000001</v>
      </c>
      <c r="L81" s="37"/>
      <c r="M81" s="38" t="s">
        <v>164</v>
      </c>
    </row>
    <row r="82" spans="1:13" ht="20.25" outlineLevel="1" x14ac:dyDescent="0.2">
      <c r="A82" s="22" t="s">
        <v>157</v>
      </c>
      <c r="B82" s="17" t="s">
        <v>158</v>
      </c>
      <c r="C82" s="18"/>
      <c r="D82" s="17"/>
      <c r="E82" s="19"/>
      <c r="F82" s="17"/>
      <c r="G82" s="20"/>
      <c r="H82" s="17"/>
      <c r="I82" s="66">
        <f>SUM(I79:I81)</f>
        <v>661600</v>
      </c>
      <c r="J82" s="66">
        <f t="shared" ref="J82:K82" si="11">SUM(J79:J81)</f>
        <v>688064</v>
      </c>
      <c r="K82" s="66">
        <f t="shared" si="11"/>
        <v>715586.56000000006</v>
      </c>
      <c r="L82" s="40"/>
      <c r="M82" s="47"/>
    </row>
    <row r="83" spans="1:13" ht="45" outlineLevel="1" x14ac:dyDescent="0.2">
      <c r="A83" s="11" t="s">
        <v>165</v>
      </c>
      <c r="B83" s="12" t="s">
        <v>166</v>
      </c>
      <c r="C83" s="15" t="s">
        <v>167</v>
      </c>
      <c r="D83" s="12" t="s">
        <v>168</v>
      </c>
      <c r="E83" s="11" t="s">
        <v>36</v>
      </c>
      <c r="F83" s="12" t="s">
        <v>37</v>
      </c>
      <c r="G83" s="14" t="s">
        <v>81</v>
      </c>
      <c r="H83" s="12" t="s">
        <v>83</v>
      </c>
      <c r="I83" s="42">
        <v>0</v>
      </c>
      <c r="J83" s="42">
        <f>I83*1.04</f>
        <v>0</v>
      </c>
      <c r="K83" s="42">
        <f>J83*1.04</f>
        <v>0</v>
      </c>
      <c r="L83" s="37"/>
      <c r="M83" s="37"/>
    </row>
    <row r="84" spans="1:13" ht="90" outlineLevel="1" x14ac:dyDescent="0.2">
      <c r="A84" s="23" t="s">
        <v>165</v>
      </c>
      <c r="B84" s="24" t="s">
        <v>166</v>
      </c>
      <c r="C84" s="21" t="s">
        <v>169</v>
      </c>
      <c r="D84" s="24" t="s">
        <v>170</v>
      </c>
      <c r="E84" s="23" t="s">
        <v>171</v>
      </c>
      <c r="F84" s="24" t="s">
        <v>172</v>
      </c>
      <c r="G84" s="25" t="s">
        <v>81</v>
      </c>
      <c r="H84" s="24" t="s">
        <v>83</v>
      </c>
      <c r="I84" s="43">
        <v>0</v>
      </c>
      <c r="J84" s="42">
        <f t="shared" ref="J84" si="12">I84*1.04</f>
        <v>0</v>
      </c>
      <c r="K84" s="42">
        <f>J84*1.04</f>
        <v>0</v>
      </c>
      <c r="L84" s="44"/>
      <c r="M84" s="44"/>
    </row>
    <row r="85" spans="1:13" ht="168.75" outlineLevel="1" x14ac:dyDescent="0.2">
      <c r="A85" s="23" t="s">
        <v>165</v>
      </c>
      <c r="B85" s="24" t="s">
        <v>166</v>
      </c>
      <c r="C85" s="21" t="s">
        <v>173</v>
      </c>
      <c r="D85" s="24" t="s">
        <v>174</v>
      </c>
      <c r="E85" s="22" t="s">
        <v>57</v>
      </c>
      <c r="F85" s="24" t="s">
        <v>37</v>
      </c>
      <c r="G85" s="25" t="s">
        <v>59</v>
      </c>
      <c r="H85" s="24" t="s">
        <v>25</v>
      </c>
      <c r="I85" s="43">
        <v>100000</v>
      </c>
      <c r="J85" s="42">
        <v>100000</v>
      </c>
      <c r="K85" s="43">
        <v>100000</v>
      </c>
      <c r="L85" s="44"/>
      <c r="M85" s="48" t="s">
        <v>175</v>
      </c>
    </row>
    <row r="86" spans="1:13" ht="15.75" outlineLevel="1" x14ac:dyDescent="0.2">
      <c r="A86" s="22" t="s">
        <v>165</v>
      </c>
      <c r="B86" s="17" t="s">
        <v>166</v>
      </c>
      <c r="C86" s="18"/>
      <c r="D86" s="17"/>
      <c r="E86" s="19"/>
      <c r="F86" s="17"/>
      <c r="G86" s="20"/>
      <c r="H86" s="17"/>
      <c r="I86" s="39">
        <f>SUM(I83:I85)</f>
        <v>100000</v>
      </c>
      <c r="J86" s="39">
        <f>SUM(J83:J85)</f>
        <v>100000</v>
      </c>
      <c r="K86" s="39">
        <f>SUM(K83:K85)</f>
        <v>100000</v>
      </c>
      <c r="L86" s="40"/>
      <c r="M86" s="46"/>
    </row>
    <row r="87" spans="1:13" ht="36" outlineLevel="1" x14ac:dyDescent="0.2">
      <c r="A87" s="11" t="s">
        <v>176</v>
      </c>
      <c r="B87" s="12" t="s">
        <v>177</v>
      </c>
      <c r="C87" s="65" t="s">
        <v>178</v>
      </c>
      <c r="D87" s="12" t="s">
        <v>179</v>
      </c>
      <c r="E87" s="11" t="s">
        <v>79</v>
      </c>
      <c r="F87" s="12" t="s">
        <v>88</v>
      </c>
      <c r="G87" s="14" t="s">
        <v>78</v>
      </c>
      <c r="H87" s="12" t="s">
        <v>80</v>
      </c>
      <c r="I87" s="63">
        <v>900000</v>
      </c>
      <c r="J87" s="63">
        <f>I87*1.04</f>
        <v>936000</v>
      </c>
      <c r="K87" s="63">
        <f>J87*1.04</f>
        <v>973440</v>
      </c>
      <c r="L87" s="37"/>
      <c r="M87" s="37" t="s">
        <v>180</v>
      </c>
    </row>
    <row r="88" spans="1:13" ht="45" outlineLevel="1" x14ac:dyDescent="0.2">
      <c r="A88" s="11" t="s">
        <v>176</v>
      </c>
      <c r="B88" s="12" t="s">
        <v>177</v>
      </c>
      <c r="C88" s="65" t="s">
        <v>178</v>
      </c>
      <c r="D88" s="12" t="s">
        <v>179</v>
      </c>
      <c r="E88" s="11" t="s">
        <v>39</v>
      </c>
      <c r="F88" s="12" t="s">
        <v>40</v>
      </c>
      <c r="G88" s="14" t="s">
        <v>94</v>
      </c>
      <c r="H88" s="12" t="s">
        <v>95</v>
      </c>
      <c r="I88" s="63">
        <v>0</v>
      </c>
      <c r="J88" s="63">
        <f t="shared" ref="J88:K90" si="13">I88*1.04</f>
        <v>0</v>
      </c>
      <c r="K88" s="63">
        <f t="shared" si="13"/>
        <v>0</v>
      </c>
      <c r="L88" s="37"/>
      <c r="M88" s="37" t="s">
        <v>181</v>
      </c>
    </row>
    <row r="89" spans="1:13" ht="20.25" hidden="1" x14ac:dyDescent="0.2">
      <c r="A89" s="11"/>
      <c r="B89" s="12"/>
      <c r="C89" s="65"/>
      <c r="D89" s="12"/>
      <c r="E89" s="11"/>
      <c r="F89" s="12"/>
      <c r="G89" s="14"/>
      <c r="H89" s="12"/>
      <c r="I89" s="63"/>
      <c r="J89" s="63">
        <f t="shared" si="13"/>
        <v>0</v>
      </c>
      <c r="K89" s="63">
        <f t="shared" si="13"/>
        <v>0</v>
      </c>
      <c r="L89" s="37"/>
      <c r="M89" s="37"/>
    </row>
    <row r="90" spans="1:13" ht="56.25" x14ac:dyDescent="0.2">
      <c r="A90" s="11" t="s">
        <v>176</v>
      </c>
      <c r="B90" s="12" t="s">
        <v>177</v>
      </c>
      <c r="C90" s="65" t="s">
        <v>182</v>
      </c>
      <c r="D90" s="12" t="s">
        <v>183</v>
      </c>
      <c r="E90" s="11" t="s">
        <v>36</v>
      </c>
      <c r="F90" s="12" t="s">
        <v>37</v>
      </c>
      <c r="G90" s="14" t="s">
        <v>49</v>
      </c>
      <c r="H90" s="12" t="s">
        <v>50</v>
      </c>
      <c r="I90" s="63">
        <v>0</v>
      </c>
      <c r="J90" s="63">
        <f t="shared" si="13"/>
        <v>0</v>
      </c>
      <c r="K90" s="63">
        <f t="shared" si="13"/>
        <v>0</v>
      </c>
      <c r="L90" s="37"/>
      <c r="M90" s="38" t="s">
        <v>184</v>
      </c>
    </row>
    <row r="91" spans="1:13" ht="78.75" x14ac:dyDescent="0.2">
      <c r="A91" s="23" t="s">
        <v>176</v>
      </c>
      <c r="B91" s="24" t="s">
        <v>177</v>
      </c>
      <c r="C91" s="68" t="s">
        <v>185</v>
      </c>
      <c r="D91" s="24" t="s">
        <v>186</v>
      </c>
      <c r="E91" s="23" t="s">
        <v>36</v>
      </c>
      <c r="F91" s="24" t="s">
        <v>37</v>
      </c>
      <c r="G91" s="25" t="s">
        <v>24</v>
      </c>
      <c r="H91" s="24" t="s">
        <v>25</v>
      </c>
      <c r="I91" s="64">
        <v>1664305</v>
      </c>
      <c r="J91" s="67">
        <v>0</v>
      </c>
      <c r="K91" s="67">
        <v>0</v>
      </c>
      <c r="L91" s="44"/>
      <c r="M91" s="45" t="s">
        <v>250</v>
      </c>
    </row>
    <row r="92" spans="1:13" ht="78.75" x14ac:dyDescent="0.2">
      <c r="A92" s="23" t="s">
        <v>176</v>
      </c>
      <c r="B92" s="24" t="s">
        <v>177</v>
      </c>
      <c r="C92" s="68" t="s">
        <v>189</v>
      </c>
      <c r="D92" s="24" t="s">
        <v>190</v>
      </c>
      <c r="E92" s="23" t="s">
        <v>36</v>
      </c>
      <c r="F92" s="24" t="s">
        <v>191</v>
      </c>
      <c r="G92" s="25" t="s">
        <v>81</v>
      </c>
      <c r="H92" s="24" t="s">
        <v>192</v>
      </c>
      <c r="I92" s="67">
        <v>0</v>
      </c>
      <c r="J92" s="63">
        <f>I92*1.04</f>
        <v>0</v>
      </c>
      <c r="K92" s="63">
        <f>J92*1.04</f>
        <v>0</v>
      </c>
      <c r="L92" s="44"/>
      <c r="M92" s="45"/>
    </row>
    <row r="93" spans="1:13" ht="78.75" x14ac:dyDescent="0.2">
      <c r="A93" s="23" t="s">
        <v>176</v>
      </c>
      <c r="B93" s="24" t="s">
        <v>177</v>
      </c>
      <c r="C93" s="68"/>
      <c r="D93" s="24" t="s">
        <v>190</v>
      </c>
      <c r="E93" s="23" t="s">
        <v>36</v>
      </c>
      <c r="F93" s="12" t="s">
        <v>37</v>
      </c>
      <c r="G93" s="25" t="s">
        <v>81</v>
      </c>
      <c r="H93" s="24" t="s">
        <v>192</v>
      </c>
      <c r="I93" s="67">
        <v>0</v>
      </c>
      <c r="J93" s="63">
        <f t="shared" ref="J93:K93" si="14">I93*1.04</f>
        <v>0</v>
      </c>
      <c r="K93" s="63">
        <f t="shared" si="14"/>
        <v>0</v>
      </c>
      <c r="L93" s="44"/>
      <c r="M93" s="45"/>
    </row>
    <row r="94" spans="1:13" ht="65.25" customHeight="1" x14ac:dyDescent="0.2">
      <c r="A94" s="14" t="s">
        <v>176</v>
      </c>
      <c r="B94" s="12" t="s">
        <v>177</v>
      </c>
      <c r="C94" s="65" t="s">
        <v>182</v>
      </c>
      <c r="D94" s="12" t="s">
        <v>183</v>
      </c>
      <c r="E94" s="14" t="s">
        <v>36</v>
      </c>
      <c r="F94" s="24" t="s">
        <v>37</v>
      </c>
      <c r="G94" s="25" t="s">
        <v>24</v>
      </c>
      <c r="H94" s="24" t="s">
        <v>25</v>
      </c>
      <c r="I94" s="63">
        <v>30000</v>
      </c>
      <c r="J94" s="63">
        <f t="shared" ref="J94:K94" si="15">I94*1.04</f>
        <v>31200</v>
      </c>
      <c r="K94" s="63">
        <f t="shared" si="15"/>
        <v>32448</v>
      </c>
      <c r="L94" s="37"/>
      <c r="M94" s="38"/>
    </row>
    <row r="95" spans="1:13" ht="90" x14ac:dyDescent="0.2">
      <c r="A95" s="14" t="s">
        <v>176</v>
      </c>
      <c r="B95" s="12" t="s">
        <v>177</v>
      </c>
      <c r="C95" s="65" t="s">
        <v>193</v>
      </c>
      <c r="D95" s="12" t="s">
        <v>194</v>
      </c>
      <c r="E95" s="14" t="s">
        <v>187</v>
      </c>
      <c r="F95" s="12" t="s">
        <v>195</v>
      </c>
      <c r="G95" s="14" t="s">
        <v>188</v>
      </c>
      <c r="H95" s="12" t="s">
        <v>192</v>
      </c>
      <c r="I95" s="63">
        <f>15165429-1800000-1000000</f>
        <v>12365429</v>
      </c>
      <c r="J95" s="63">
        <v>13618268.16</v>
      </c>
      <c r="K95" s="63">
        <v>14797450.609999999</v>
      </c>
      <c r="L95" s="37"/>
      <c r="M95" s="38" t="s">
        <v>196</v>
      </c>
    </row>
    <row r="96" spans="1:13" ht="20.25" x14ac:dyDescent="0.2">
      <c r="A96" s="19" t="s">
        <v>176</v>
      </c>
      <c r="B96" s="17" t="s">
        <v>177</v>
      </c>
      <c r="C96" s="18"/>
      <c r="D96" s="17"/>
      <c r="E96" s="19"/>
      <c r="F96" s="17"/>
      <c r="G96" s="20"/>
      <c r="H96" s="17"/>
      <c r="I96" s="66">
        <f>SUM(I87:I95)</f>
        <v>14959734</v>
      </c>
      <c r="J96" s="66">
        <f>SUM(J87:J95)</f>
        <v>14585468.16</v>
      </c>
      <c r="K96" s="66">
        <f>SUM(K87:K95)</f>
        <v>15803338.609999999</v>
      </c>
      <c r="L96" s="40"/>
      <c r="M96" s="46"/>
    </row>
    <row r="97" spans="1:13" ht="90" x14ac:dyDescent="0.2">
      <c r="A97" s="11" t="s">
        <v>197</v>
      </c>
      <c r="B97" s="12" t="s">
        <v>198</v>
      </c>
      <c r="C97" s="15" t="s">
        <v>193</v>
      </c>
      <c r="D97" s="12" t="s">
        <v>194</v>
      </c>
      <c r="E97" s="11" t="s">
        <v>187</v>
      </c>
      <c r="F97" s="12" t="s">
        <v>195</v>
      </c>
      <c r="G97" s="14" t="s">
        <v>188</v>
      </c>
      <c r="H97" s="12" t="s">
        <v>192</v>
      </c>
      <c r="I97" s="42">
        <f>2900819-600000-300000-500000</f>
        <v>1500819</v>
      </c>
      <c r="J97" s="42">
        <f>I97*1.04</f>
        <v>1560851.76</v>
      </c>
      <c r="K97" s="42">
        <f>J97*1.03</f>
        <v>1607677.3128</v>
      </c>
      <c r="L97" s="37"/>
      <c r="M97" s="38" t="s">
        <v>196</v>
      </c>
    </row>
    <row r="98" spans="1:13" ht="45" x14ac:dyDescent="0.2">
      <c r="A98" s="11" t="s">
        <v>197</v>
      </c>
      <c r="B98" s="12" t="s">
        <v>198</v>
      </c>
      <c r="C98" s="15" t="s">
        <v>193</v>
      </c>
      <c r="D98" s="12" t="s">
        <v>194</v>
      </c>
      <c r="E98" s="11" t="s">
        <v>199</v>
      </c>
      <c r="F98" s="12" t="s">
        <v>191</v>
      </c>
      <c r="G98" s="14" t="s">
        <v>188</v>
      </c>
      <c r="H98" s="12" t="s">
        <v>192</v>
      </c>
      <c r="I98" s="42">
        <v>0</v>
      </c>
      <c r="J98" s="42">
        <v>0</v>
      </c>
      <c r="K98" s="42">
        <v>0</v>
      </c>
      <c r="L98" s="37"/>
      <c r="M98" s="38"/>
    </row>
    <row r="99" spans="1:13" ht="15.75" x14ac:dyDescent="0.2">
      <c r="A99" s="19" t="s">
        <v>197</v>
      </c>
      <c r="B99" s="17" t="s">
        <v>200</v>
      </c>
      <c r="C99" s="18"/>
      <c r="D99" s="17"/>
      <c r="E99" s="19"/>
      <c r="F99" s="17"/>
      <c r="G99" s="20"/>
      <c r="H99" s="17"/>
      <c r="I99" s="39">
        <f>SUM(I97:I98)</f>
        <v>1500819</v>
      </c>
      <c r="J99" s="39">
        <f t="shared" ref="J99:K99" si="16">SUM(J97:J98)</f>
        <v>1560851.76</v>
      </c>
      <c r="K99" s="39">
        <f t="shared" si="16"/>
        <v>1607677.3128</v>
      </c>
      <c r="L99" s="40"/>
      <c r="M99" s="46"/>
    </row>
    <row r="100" spans="1:13" ht="90" x14ac:dyDescent="0.2">
      <c r="A100" s="11" t="s">
        <v>201</v>
      </c>
      <c r="B100" s="12" t="s">
        <v>202</v>
      </c>
      <c r="C100" s="15" t="s">
        <v>193</v>
      </c>
      <c r="D100" s="12" t="s">
        <v>194</v>
      </c>
      <c r="E100" s="11" t="s">
        <v>187</v>
      </c>
      <c r="F100" s="12" t="s">
        <v>195</v>
      </c>
      <c r="G100" s="14" t="s">
        <v>188</v>
      </c>
      <c r="H100" s="12" t="s">
        <v>192</v>
      </c>
      <c r="I100" s="42">
        <f>3515623-600000-600000-459114.59</f>
        <v>1856508.41</v>
      </c>
      <c r="J100" s="42">
        <v>1822825.75</v>
      </c>
      <c r="K100" s="42">
        <v>1901799.49</v>
      </c>
      <c r="L100" s="37"/>
      <c r="M100" s="38" t="s">
        <v>196</v>
      </c>
    </row>
    <row r="101" spans="1:13" ht="45" x14ac:dyDescent="0.2">
      <c r="A101" s="11" t="s">
        <v>201</v>
      </c>
      <c r="B101" s="12" t="s">
        <v>202</v>
      </c>
      <c r="C101" s="15" t="s">
        <v>193</v>
      </c>
      <c r="D101" s="12" t="s">
        <v>194</v>
      </c>
      <c r="E101" s="11" t="s">
        <v>199</v>
      </c>
      <c r="F101" s="12" t="s">
        <v>191</v>
      </c>
      <c r="G101" s="14" t="s">
        <v>188</v>
      </c>
      <c r="H101" s="12" t="s">
        <v>192</v>
      </c>
      <c r="I101" s="42">
        <v>0</v>
      </c>
      <c r="J101" s="42">
        <v>0</v>
      </c>
      <c r="K101" s="42">
        <v>0</v>
      </c>
      <c r="L101" s="37"/>
      <c r="M101" s="38"/>
    </row>
    <row r="102" spans="1:13" ht="15.75" x14ac:dyDescent="0.2">
      <c r="A102" s="19" t="s">
        <v>201</v>
      </c>
      <c r="B102" s="17" t="s">
        <v>202</v>
      </c>
      <c r="C102" s="18"/>
      <c r="D102" s="17"/>
      <c r="E102" s="19"/>
      <c r="F102" s="17"/>
      <c r="G102" s="20"/>
      <c r="H102" s="17"/>
      <c r="I102" s="39">
        <f>SUM(I100:I101)</f>
        <v>1856508.41</v>
      </c>
      <c r="J102" s="39">
        <f t="shared" ref="J102:K102" si="17">SUM(J100:J101)</f>
        <v>1822825.75</v>
      </c>
      <c r="K102" s="39">
        <f t="shared" si="17"/>
        <v>1901799.49</v>
      </c>
      <c r="L102" s="40"/>
      <c r="M102" s="46"/>
    </row>
    <row r="103" spans="1:13" ht="56.25" x14ac:dyDescent="0.2">
      <c r="A103" s="11" t="s">
        <v>203</v>
      </c>
      <c r="B103" s="12" t="s">
        <v>204</v>
      </c>
      <c r="C103" s="15" t="s">
        <v>205</v>
      </c>
      <c r="D103" s="12" t="s">
        <v>206</v>
      </c>
      <c r="E103" s="11" t="s">
        <v>207</v>
      </c>
      <c r="F103" s="12" t="s">
        <v>208</v>
      </c>
      <c r="G103" s="14" t="s">
        <v>209</v>
      </c>
      <c r="H103" s="12" t="s">
        <v>210</v>
      </c>
      <c r="I103" s="36">
        <v>1873000</v>
      </c>
      <c r="J103" s="36">
        <f>I103*1.04</f>
        <v>1947920</v>
      </c>
      <c r="K103" s="36">
        <f>J103*1.04</f>
        <v>2025836.8</v>
      </c>
      <c r="L103" s="37"/>
      <c r="M103" s="38" t="s">
        <v>211</v>
      </c>
    </row>
    <row r="104" spans="1:13" ht="15.75" x14ac:dyDescent="0.2">
      <c r="A104" s="19" t="s">
        <v>203</v>
      </c>
      <c r="B104" s="17" t="s">
        <v>204</v>
      </c>
      <c r="C104" s="18"/>
      <c r="D104" s="17"/>
      <c r="E104" s="19"/>
      <c r="F104" s="17"/>
      <c r="G104" s="20"/>
      <c r="H104" s="17"/>
      <c r="I104" s="39">
        <f>SUM(I103)</f>
        <v>1873000</v>
      </c>
      <c r="J104" s="39">
        <f>SUM(J103)</f>
        <v>1947920</v>
      </c>
      <c r="K104" s="39">
        <f>SUM(K103)</f>
        <v>2025836.8</v>
      </c>
      <c r="L104" s="40"/>
      <c r="M104" s="46"/>
    </row>
    <row r="105" spans="1:13" ht="45" x14ac:dyDescent="0.2">
      <c r="A105" s="11" t="s">
        <v>212</v>
      </c>
      <c r="B105" s="12" t="s">
        <v>213</v>
      </c>
      <c r="C105" s="15" t="s">
        <v>214</v>
      </c>
      <c r="D105" s="12" t="s">
        <v>215</v>
      </c>
      <c r="E105" s="11" t="s">
        <v>216</v>
      </c>
      <c r="F105" s="12" t="s">
        <v>217</v>
      </c>
      <c r="G105" s="14" t="s">
        <v>218</v>
      </c>
      <c r="H105" s="12" t="s">
        <v>219</v>
      </c>
      <c r="I105" s="42">
        <v>0</v>
      </c>
      <c r="J105" s="42">
        <v>0</v>
      </c>
      <c r="K105" s="42">
        <v>0</v>
      </c>
      <c r="L105" s="37"/>
      <c r="M105" s="38" t="s">
        <v>220</v>
      </c>
    </row>
    <row r="106" spans="1:13" ht="45" x14ac:dyDescent="0.2">
      <c r="A106" s="11" t="s">
        <v>212</v>
      </c>
      <c r="B106" s="12" t="s">
        <v>213</v>
      </c>
      <c r="C106" s="15" t="s">
        <v>214</v>
      </c>
      <c r="D106" s="12" t="s">
        <v>215</v>
      </c>
      <c r="E106" s="11" t="s">
        <v>221</v>
      </c>
      <c r="F106" s="12" t="s">
        <v>222</v>
      </c>
      <c r="G106" s="14" t="s">
        <v>223</v>
      </c>
      <c r="H106" s="12" t="s">
        <v>224</v>
      </c>
      <c r="I106" s="42">
        <v>0</v>
      </c>
      <c r="J106" s="42">
        <v>0</v>
      </c>
      <c r="K106" s="42">
        <v>0</v>
      </c>
      <c r="L106" s="37"/>
      <c r="M106" s="38" t="s">
        <v>225</v>
      </c>
    </row>
    <row r="107" spans="1:13" ht="41.25" customHeight="1" x14ac:dyDescent="0.2">
      <c r="A107" s="19" t="s">
        <v>212</v>
      </c>
      <c r="B107" s="17" t="s">
        <v>213</v>
      </c>
      <c r="C107" s="18"/>
      <c r="D107" s="17"/>
      <c r="E107" s="19"/>
      <c r="F107" s="17"/>
      <c r="G107" s="20"/>
      <c r="H107" s="17"/>
      <c r="I107" s="39">
        <f>SUM(I105:I106)</f>
        <v>0</v>
      </c>
      <c r="J107" s="39">
        <v>0</v>
      </c>
      <c r="K107" s="39">
        <v>0</v>
      </c>
      <c r="L107" s="40"/>
      <c r="M107" s="46"/>
    </row>
    <row r="108" spans="1:13" ht="30" customHeight="1" x14ac:dyDescent="0.25">
      <c r="A108" s="26" t="s">
        <v>226</v>
      </c>
      <c r="B108" s="27"/>
      <c r="C108" s="28"/>
      <c r="D108" s="27"/>
      <c r="E108" s="26"/>
      <c r="F108" s="27"/>
      <c r="G108" s="29"/>
      <c r="H108" s="27"/>
      <c r="I108" s="49">
        <f>I107+I104+I99+I96+I86+I82+I78+I74+I66+I57+I52+I46+I44+I22+I12+I102</f>
        <v>49076899.997999996</v>
      </c>
      <c r="J108" s="49">
        <f>J107+J104+J99+J96+J86+J82+J78+J74+J66+J57+J52+J46+J44+J22+J12+J102</f>
        <v>51040040.00152</v>
      </c>
      <c r="K108" s="49">
        <f>K107+K104+K99+K96+K86+K82+K78+K74+K66+K57+K52+K46+K44+K22+K12+K102</f>
        <v>53081639.997580804</v>
      </c>
      <c r="L108" s="50"/>
      <c r="M108" s="51"/>
    </row>
    <row r="109" spans="1:13" ht="33.75" hidden="1" customHeight="1" x14ac:dyDescent="0.25">
      <c r="I109" s="30">
        <v>49076900</v>
      </c>
      <c r="J109" s="30"/>
      <c r="K109" s="30">
        <f>K114+K120</f>
        <v>51040040</v>
      </c>
      <c r="M109" s="30">
        <f>M114+M120</f>
        <v>53081640</v>
      </c>
    </row>
    <row r="110" spans="1:13" ht="12.75" hidden="1" customHeight="1" x14ac:dyDescent="0.2">
      <c r="K110" s="33">
        <f>J108-K109</f>
        <v>1.5200003981590271E-3</v>
      </c>
      <c r="M110" s="33">
        <f>M109-K108</f>
        <v>2.4191960692405701E-3</v>
      </c>
    </row>
    <row r="111" spans="1:13" ht="12.75" hidden="1" customHeight="1" x14ac:dyDescent="0.2">
      <c r="I111" s="33"/>
      <c r="J111" s="33"/>
      <c r="K111" s="33"/>
    </row>
    <row r="112" spans="1:13" ht="12.75" hidden="1" customHeight="1" x14ac:dyDescent="0.2"/>
    <row r="113" spans="8:22" ht="12.75" hidden="1" customHeight="1" x14ac:dyDescent="0.2"/>
    <row r="114" spans="8:22" ht="12.75" hidden="1" customHeight="1" x14ac:dyDescent="0.2">
      <c r="K114" s="33">
        <v>46335940</v>
      </c>
      <c r="M114" s="33">
        <v>47254040</v>
      </c>
    </row>
    <row r="115" spans="8:22" ht="12.75" hidden="1" customHeight="1" x14ac:dyDescent="0.2"/>
    <row r="116" spans="8:22" ht="12.75" hidden="1" customHeight="1" x14ac:dyDescent="0.2">
      <c r="H116" s="4">
        <v>47677240</v>
      </c>
      <c r="I116" s="5" t="s">
        <v>227</v>
      </c>
      <c r="M116" s="33"/>
    </row>
    <row r="117" spans="8:22" ht="12.75" hidden="1" customHeight="1" x14ac:dyDescent="0.2">
      <c r="H117" s="4">
        <f>H116*1.1</f>
        <v>52444964.000000007</v>
      </c>
    </row>
    <row r="118" spans="8:22" ht="12.75" hidden="1" customHeight="1" x14ac:dyDescent="0.2">
      <c r="H118" s="4">
        <f>I108-H117</f>
        <v>-3368064.0020000115</v>
      </c>
    </row>
    <row r="119" spans="8:22" ht="12.75" hidden="1" customHeight="1" x14ac:dyDescent="0.2"/>
    <row r="120" spans="8:22" ht="12.75" hidden="1" customHeight="1" x14ac:dyDescent="0.2">
      <c r="I120" s="33">
        <f>H116-I108</f>
        <v>-1399659.9979999959</v>
      </c>
      <c r="J120" s="33"/>
      <c r="K120" s="33">
        <v>4704100</v>
      </c>
      <c r="L120" s="33" t="s">
        <v>228</v>
      </c>
      <c r="M120" s="33">
        <v>5827600</v>
      </c>
      <c r="V120" s="5" t="s">
        <v>228</v>
      </c>
    </row>
    <row r="121" spans="8:22" ht="12.75" hidden="1" customHeight="1" x14ac:dyDescent="0.2">
      <c r="H121" s="4">
        <f>H116+1400000</f>
        <v>49077240</v>
      </c>
    </row>
    <row r="122" spans="8:22" ht="12.75" hidden="1" customHeight="1" x14ac:dyDescent="0.2">
      <c r="I122" s="33">
        <v>1400000</v>
      </c>
      <c r="J122" s="33"/>
      <c r="K122" s="33"/>
    </row>
    <row r="123" spans="8:22" ht="12.75" hidden="1" customHeight="1" x14ac:dyDescent="0.2"/>
    <row r="125" spans="8:22" ht="12.75" customHeight="1" x14ac:dyDescent="0.2">
      <c r="I125" s="33"/>
      <c r="J125" s="33"/>
      <c r="K125" s="33"/>
    </row>
  </sheetData>
  <autoFilter ref="A8:M108"/>
  <pageMargins left="0.25" right="0.25" top="0.75" bottom="0.75" header="0.3" footer="0.3"/>
  <pageSetup paperSize="9" scale="50" fitToHeight="0" orientation="landscape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V125"/>
  <sheetViews>
    <sheetView showGridLines="0" view="pageBreakPreview" topLeftCell="D1" zoomScale="85" zoomScaleNormal="85" zoomScaleSheetLayoutView="85" workbookViewId="0">
      <selection activeCell="H9" sqref="H9"/>
    </sheetView>
  </sheetViews>
  <sheetFormatPr defaultRowHeight="12.75" customHeight="1" outlineLevelRow="1" x14ac:dyDescent="0.2"/>
  <cols>
    <col min="1" max="1" width="10.140625" style="1" customWidth="1"/>
    <col min="2" max="2" width="38.5703125" customWidth="1"/>
    <col min="3" max="3" width="14.28515625" style="1" customWidth="1"/>
    <col min="4" max="4" width="22.140625" customWidth="1"/>
    <col min="5" max="5" width="12.140625" customWidth="1"/>
    <col min="6" max="6" width="23.42578125" customWidth="1"/>
    <col min="7" max="7" width="11.42578125" customWidth="1"/>
    <col min="8" max="8" width="25.140625" customWidth="1"/>
    <col min="9" max="11" width="24.42578125" style="5" customWidth="1"/>
    <col min="12" max="12" width="0.140625" style="5" customWidth="1"/>
    <col min="13" max="13" width="28.7109375" style="5" customWidth="1"/>
    <col min="14" max="20" width="0" hidden="1" customWidth="1"/>
    <col min="252" max="252" width="10.140625" customWidth="1"/>
    <col min="253" max="253" width="38.5703125" customWidth="1"/>
    <col min="254" max="254" width="14.28515625" customWidth="1"/>
    <col min="255" max="255" width="22.140625" customWidth="1"/>
    <col min="256" max="256" width="12.140625" customWidth="1"/>
    <col min="257" max="257" width="23.42578125" customWidth="1"/>
    <col min="258" max="258" width="11.42578125" customWidth="1"/>
    <col min="259" max="259" width="25.140625" customWidth="1"/>
    <col min="260" max="260" width="24.42578125" customWidth="1"/>
    <col min="261" max="261" width="0" hidden="1" customWidth="1"/>
    <col min="262" max="262" width="28.7109375" customWidth="1"/>
    <col min="263" max="269" width="0" hidden="1" customWidth="1"/>
    <col min="270" max="270" width="11.5703125" customWidth="1"/>
    <col min="271" max="271" width="11" customWidth="1"/>
    <col min="272" max="272" width="12.28515625" customWidth="1"/>
    <col min="273" max="273" width="15.140625" customWidth="1"/>
    <col min="508" max="508" width="10.140625" customWidth="1"/>
    <col min="509" max="509" width="38.5703125" customWidth="1"/>
    <col min="510" max="510" width="14.28515625" customWidth="1"/>
    <col min="511" max="511" width="22.140625" customWidth="1"/>
    <col min="512" max="512" width="12.140625" customWidth="1"/>
    <col min="513" max="513" width="23.42578125" customWidth="1"/>
    <col min="514" max="514" width="11.42578125" customWidth="1"/>
    <col min="515" max="515" width="25.140625" customWidth="1"/>
    <col min="516" max="516" width="24.42578125" customWidth="1"/>
    <col min="517" max="517" width="0" hidden="1" customWidth="1"/>
    <col min="518" max="518" width="28.7109375" customWidth="1"/>
    <col min="519" max="525" width="0" hidden="1" customWidth="1"/>
    <col min="526" max="526" width="11.5703125" customWidth="1"/>
    <col min="527" max="527" width="11" customWidth="1"/>
    <col min="528" max="528" width="12.28515625" customWidth="1"/>
    <col min="529" max="529" width="15.140625" customWidth="1"/>
    <col min="764" max="764" width="10.140625" customWidth="1"/>
    <col min="765" max="765" width="38.5703125" customWidth="1"/>
    <col min="766" max="766" width="14.28515625" customWidth="1"/>
    <col min="767" max="767" width="22.140625" customWidth="1"/>
    <col min="768" max="768" width="12.140625" customWidth="1"/>
    <col min="769" max="769" width="23.42578125" customWidth="1"/>
    <col min="770" max="770" width="11.42578125" customWidth="1"/>
    <col min="771" max="771" width="25.140625" customWidth="1"/>
    <col min="772" max="772" width="24.42578125" customWidth="1"/>
    <col min="773" max="773" width="0" hidden="1" customWidth="1"/>
    <col min="774" max="774" width="28.7109375" customWidth="1"/>
    <col min="775" max="781" width="0" hidden="1" customWidth="1"/>
    <col min="782" max="782" width="11.5703125" customWidth="1"/>
    <col min="783" max="783" width="11" customWidth="1"/>
    <col min="784" max="784" width="12.28515625" customWidth="1"/>
    <col min="785" max="785" width="15.140625" customWidth="1"/>
    <col min="1020" max="1020" width="10.140625" customWidth="1"/>
    <col min="1021" max="1021" width="38.5703125" customWidth="1"/>
    <col min="1022" max="1022" width="14.28515625" customWidth="1"/>
    <col min="1023" max="1023" width="22.140625" customWidth="1"/>
    <col min="1024" max="1024" width="12.140625" customWidth="1"/>
    <col min="1025" max="1025" width="23.42578125" customWidth="1"/>
    <col min="1026" max="1026" width="11.42578125" customWidth="1"/>
    <col min="1027" max="1027" width="25.140625" customWidth="1"/>
    <col min="1028" max="1028" width="24.42578125" customWidth="1"/>
    <col min="1029" max="1029" width="0" hidden="1" customWidth="1"/>
    <col min="1030" max="1030" width="28.7109375" customWidth="1"/>
    <col min="1031" max="1037" width="0" hidden="1" customWidth="1"/>
    <col min="1038" max="1038" width="11.5703125" customWidth="1"/>
    <col min="1039" max="1039" width="11" customWidth="1"/>
    <col min="1040" max="1040" width="12.28515625" customWidth="1"/>
    <col min="1041" max="1041" width="15.140625" customWidth="1"/>
    <col min="1276" max="1276" width="10.140625" customWidth="1"/>
    <col min="1277" max="1277" width="38.5703125" customWidth="1"/>
    <col min="1278" max="1278" width="14.28515625" customWidth="1"/>
    <col min="1279" max="1279" width="22.140625" customWidth="1"/>
    <col min="1280" max="1280" width="12.140625" customWidth="1"/>
    <col min="1281" max="1281" width="23.42578125" customWidth="1"/>
    <col min="1282" max="1282" width="11.42578125" customWidth="1"/>
    <col min="1283" max="1283" width="25.140625" customWidth="1"/>
    <col min="1284" max="1284" width="24.42578125" customWidth="1"/>
    <col min="1285" max="1285" width="0" hidden="1" customWidth="1"/>
    <col min="1286" max="1286" width="28.7109375" customWidth="1"/>
    <col min="1287" max="1293" width="0" hidden="1" customWidth="1"/>
    <col min="1294" max="1294" width="11.5703125" customWidth="1"/>
    <col min="1295" max="1295" width="11" customWidth="1"/>
    <col min="1296" max="1296" width="12.28515625" customWidth="1"/>
    <col min="1297" max="1297" width="15.140625" customWidth="1"/>
    <col min="1532" max="1532" width="10.140625" customWidth="1"/>
    <col min="1533" max="1533" width="38.5703125" customWidth="1"/>
    <col min="1534" max="1534" width="14.28515625" customWidth="1"/>
    <col min="1535" max="1535" width="22.140625" customWidth="1"/>
    <col min="1536" max="1536" width="12.140625" customWidth="1"/>
    <col min="1537" max="1537" width="23.42578125" customWidth="1"/>
    <col min="1538" max="1538" width="11.42578125" customWidth="1"/>
    <col min="1539" max="1539" width="25.140625" customWidth="1"/>
    <col min="1540" max="1540" width="24.42578125" customWidth="1"/>
    <col min="1541" max="1541" width="0" hidden="1" customWidth="1"/>
    <col min="1542" max="1542" width="28.7109375" customWidth="1"/>
    <col min="1543" max="1549" width="0" hidden="1" customWidth="1"/>
    <col min="1550" max="1550" width="11.5703125" customWidth="1"/>
    <col min="1551" max="1551" width="11" customWidth="1"/>
    <col min="1552" max="1552" width="12.28515625" customWidth="1"/>
    <col min="1553" max="1553" width="15.140625" customWidth="1"/>
    <col min="1788" max="1788" width="10.140625" customWidth="1"/>
    <col min="1789" max="1789" width="38.5703125" customWidth="1"/>
    <col min="1790" max="1790" width="14.28515625" customWidth="1"/>
    <col min="1791" max="1791" width="22.140625" customWidth="1"/>
    <col min="1792" max="1792" width="12.140625" customWidth="1"/>
    <col min="1793" max="1793" width="23.42578125" customWidth="1"/>
    <col min="1794" max="1794" width="11.42578125" customWidth="1"/>
    <col min="1795" max="1795" width="25.140625" customWidth="1"/>
    <col min="1796" max="1796" width="24.42578125" customWidth="1"/>
    <col min="1797" max="1797" width="0" hidden="1" customWidth="1"/>
    <col min="1798" max="1798" width="28.7109375" customWidth="1"/>
    <col min="1799" max="1805" width="0" hidden="1" customWidth="1"/>
    <col min="1806" max="1806" width="11.5703125" customWidth="1"/>
    <col min="1807" max="1807" width="11" customWidth="1"/>
    <col min="1808" max="1808" width="12.28515625" customWidth="1"/>
    <col min="1809" max="1809" width="15.140625" customWidth="1"/>
    <col min="2044" max="2044" width="10.140625" customWidth="1"/>
    <col min="2045" max="2045" width="38.5703125" customWidth="1"/>
    <col min="2046" max="2046" width="14.28515625" customWidth="1"/>
    <col min="2047" max="2047" width="22.140625" customWidth="1"/>
    <col min="2048" max="2048" width="12.140625" customWidth="1"/>
    <col min="2049" max="2049" width="23.42578125" customWidth="1"/>
    <col min="2050" max="2050" width="11.42578125" customWidth="1"/>
    <col min="2051" max="2051" width="25.140625" customWidth="1"/>
    <col min="2052" max="2052" width="24.42578125" customWidth="1"/>
    <col min="2053" max="2053" width="0" hidden="1" customWidth="1"/>
    <col min="2054" max="2054" width="28.7109375" customWidth="1"/>
    <col min="2055" max="2061" width="0" hidden="1" customWidth="1"/>
    <col min="2062" max="2062" width="11.5703125" customWidth="1"/>
    <col min="2063" max="2063" width="11" customWidth="1"/>
    <col min="2064" max="2064" width="12.28515625" customWidth="1"/>
    <col min="2065" max="2065" width="15.140625" customWidth="1"/>
    <col min="2300" max="2300" width="10.140625" customWidth="1"/>
    <col min="2301" max="2301" width="38.5703125" customWidth="1"/>
    <col min="2302" max="2302" width="14.28515625" customWidth="1"/>
    <col min="2303" max="2303" width="22.140625" customWidth="1"/>
    <col min="2304" max="2304" width="12.140625" customWidth="1"/>
    <col min="2305" max="2305" width="23.42578125" customWidth="1"/>
    <col min="2306" max="2306" width="11.42578125" customWidth="1"/>
    <col min="2307" max="2307" width="25.140625" customWidth="1"/>
    <col min="2308" max="2308" width="24.42578125" customWidth="1"/>
    <col min="2309" max="2309" width="0" hidden="1" customWidth="1"/>
    <col min="2310" max="2310" width="28.7109375" customWidth="1"/>
    <col min="2311" max="2317" width="0" hidden="1" customWidth="1"/>
    <col min="2318" max="2318" width="11.5703125" customWidth="1"/>
    <col min="2319" max="2319" width="11" customWidth="1"/>
    <col min="2320" max="2320" width="12.28515625" customWidth="1"/>
    <col min="2321" max="2321" width="15.140625" customWidth="1"/>
    <col min="2556" max="2556" width="10.140625" customWidth="1"/>
    <col min="2557" max="2557" width="38.5703125" customWidth="1"/>
    <col min="2558" max="2558" width="14.28515625" customWidth="1"/>
    <col min="2559" max="2559" width="22.140625" customWidth="1"/>
    <col min="2560" max="2560" width="12.140625" customWidth="1"/>
    <col min="2561" max="2561" width="23.42578125" customWidth="1"/>
    <col min="2562" max="2562" width="11.42578125" customWidth="1"/>
    <col min="2563" max="2563" width="25.140625" customWidth="1"/>
    <col min="2564" max="2564" width="24.42578125" customWidth="1"/>
    <col min="2565" max="2565" width="0" hidden="1" customWidth="1"/>
    <col min="2566" max="2566" width="28.7109375" customWidth="1"/>
    <col min="2567" max="2573" width="0" hidden="1" customWidth="1"/>
    <col min="2574" max="2574" width="11.5703125" customWidth="1"/>
    <col min="2575" max="2575" width="11" customWidth="1"/>
    <col min="2576" max="2576" width="12.28515625" customWidth="1"/>
    <col min="2577" max="2577" width="15.140625" customWidth="1"/>
    <col min="2812" max="2812" width="10.140625" customWidth="1"/>
    <col min="2813" max="2813" width="38.5703125" customWidth="1"/>
    <col min="2814" max="2814" width="14.28515625" customWidth="1"/>
    <col min="2815" max="2815" width="22.140625" customWidth="1"/>
    <col min="2816" max="2816" width="12.140625" customWidth="1"/>
    <col min="2817" max="2817" width="23.42578125" customWidth="1"/>
    <col min="2818" max="2818" width="11.42578125" customWidth="1"/>
    <col min="2819" max="2819" width="25.140625" customWidth="1"/>
    <col min="2820" max="2820" width="24.42578125" customWidth="1"/>
    <col min="2821" max="2821" width="0" hidden="1" customWidth="1"/>
    <col min="2822" max="2822" width="28.7109375" customWidth="1"/>
    <col min="2823" max="2829" width="0" hidden="1" customWidth="1"/>
    <col min="2830" max="2830" width="11.5703125" customWidth="1"/>
    <col min="2831" max="2831" width="11" customWidth="1"/>
    <col min="2832" max="2832" width="12.28515625" customWidth="1"/>
    <col min="2833" max="2833" width="15.140625" customWidth="1"/>
    <col min="3068" max="3068" width="10.140625" customWidth="1"/>
    <col min="3069" max="3069" width="38.5703125" customWidth="1"/>
    <col min="3070" max="3070" width="14.28515625" customWidth="1"/>
    <col min="3071" max="3071" width="22.140625" customWidth="1"/>
    <col min="3072" max="3072" width="12.140625" customWidth="1"/>
    <col min="3073" max="3073" width="23.42578125" customWidth="1"/>
    <col min="3074" max="3074" width="11.42578125" customWidth="1"/>
    <col min="3075" max="3075" width="25.140625" customWidth="1"/>
    <col min="3076" max="3076" width="24.42578125" customWidth="1"/>
    <col min="3077" max="3077" width="0" hidden="1" customWidth="1"/>
    <col min="3078" max="3078" width="28.7109375" customWidth="1"/>
    <col min="3079" max="3085" width="0" hidden="1" customWidth="1"/>
    <col min="3086" max="3086" width="11.5703125" customWidth="1"/>
    <col min="3087" max="3087" width="11" customWidth="1"/>
    <col min="3088" max="3088" width="12.28515625" customWidth="1"/>
    <col min="3089" max="3089" width="15.140625" customWidth="1"/>
    <col min="3324" max="3324" width="10.140625" customWidth="1"/>
    <col min="3325" max="3325" width="38.5703125" customWidth="1"/>
    <col min="3326" max="3326" width="14.28515625" customWidth="1"/>
    <col min="3327" max="3327" width="22.140625" customWidth="1"/>
    <col min="3328" max="3328" width="12.140625" customWidth="1"/>
    <col min="3329" max="3329" width="23.42578125" customWidth="1"/>
    <col min="3330" max="3330" width="11.42578125" customWidth="1"/>
    <col min="3331" max="3331" width="25.140625" customWidth="1"/>
    <col min="3332" max="3332" width="24.42578125" customWidth="1"/>
    <col min="3333" max="3333" width="0" hidden="1" customWidth="1"/>
    <col min="3334" max="3334" width="28.7109375" customWidth="1"/>
    <col min="3335" max="3341" width="0" hidden="1" customWidth="1"/>
    <col min="3342" max="3342" width="11.5703125" customWidth="1"/>
    <col min="3343" max="3343" width="11" customWidth="1"/>
    <col min="3344" max="3344" width="12.28515625" customWidth="1"/>
    <col min="3345" max="3345" width="15.140625" customWidth="1"/>
    <col min="3580" max="3580" width="10.140625" customWidth="1"/>
    <col min="3581" max="3581" width="38.5703125" customWidth="1"/>
    <col min="3582" max="3582" width="14.28515625" customWidth="1"/>
    <col min="3583" max="3583" width="22.140625" customWidth="1"/>
    <col min="3584" max="3584" width="12.140625" customWidth="1"/>
    <col min="3585" max="3585" width="23.42578125" customWidth="1"/>
    <col min="3586" max="3586" width="11.42578125" customWidth="1"/>
    <col min="3587" max="3587" width="25.140625" customWidth="1"/>
    <col min="3588" max="3588" width="24.42578125" customWidth="1"/>
    <col min="3589" max="3589" width="0" hidden="1" customWidth="1"/>
    <col min="3590" max="3590" width="28.7109375" customWidth="1"/>
    <col min="3591" max="3597" width="0" hidden="1" customWidth="1"/>
    <col min="3598" max="3598" width="11.5703125" customWidth="1"/>
    <col min="3599" max="3599" width="11" customWidth="1"/>
    <col min="3600" max="3600" width="12.28515625" customWidth="1"/>
    <col min="3601" max="3601" width="15.140625" customWidth="1"/>
    <col min="3836" max="3836" width="10.140625" customWidth="1"/>
    <col min="3837" max="3837" width="38.5703125" customWidth="1"/>
    <col min="3838" max="3838" width="14.28515625" customWidth="1"/>
    <col min="3839" max="3839" width="22.140625" customWidth="1"/>
    <col min="3840" max="3840" width="12.140625" customWidth="1"/>
    <col min="3841" max="3841" width="23.42578125" customWidth="1"/>
    <col min="3842" max="3842" width="11.42578125" customWidth="1"/>
    <col min="3843" max="3843" width="25.140625" customWidth="1"/>
    <col min="3844" max="3844" width="24.42578125" customWidth="1"/>
    <col min="3845" max="3845" width="0" hidden="1" customWidth="1"/>
    <col min="3846" max="3846" width="28.7109375" customWidth="1"/>
    <col min="3847" max="3853" width="0" hidden="1" customWidth="1"/>
    <col min="3854" max="3854" width="11.5703125" customWidth="1"/>
    <col min="3855" max="3855" width="11" customWidth="1"/>
    <col min="3856" max="3856" width="12.28515625" customWidth="1"/>
    <col min="3857" max="3857" width="15.140625" customWidth="1"/>
    <col min="4092" max="4092" width="10.140625" customWidth="1"/>
    <col min="4093" max="4093" width="38.5703125" customWidth="1"/>
    <col min="4094" max="4094" width="14.28515625" customWidth="1"/>
    <col min="4095" max="4095" width="22.140625" customWidth="1"/>
    <col min="4096" max="4096" width="12.140625" customWidth="1"/>
    <col min="4097" max="4097" width="23.42578125" customWidth="1"/>
    <col min="4098" max="4098" width="11.42578125" customWidth="1"/>
    <col min="4099" max="4099" width="25.140625" customWidth="1"/>
    <col min="4100" max="4100" width="24.42578125" customWidth="1"/>
    <col min="4101" max="4101" width="0" hidden="1" customWidth="1"/>
    <col min="4102" max="4102" width="28.7109375" customWidth="1"/>
    <col min="4103" max="4109" width="0" hidden="1" customWidth="1"/>
    <col min="4110" max="4110" width="11.5703125" customWidth="1"/>
    <col min="4111" max="4111" width="11" customWidth="1"/>
    <col min="4112" max="4112" width="12.28515625" customWidth="1"/>
    <col min="4113" max="4113" width="15.140625" customWidth="1"/>
    <col min="4348" max="4348" width="10.140625" customWidth="1"/>
    <col min="4349" max="4349" width="38.5703125" customWidth="1"/>
    <col min="4350" max="4350" width="14.28515625" customWidth="1"/>
    <col min="4351" max="4351" width="22.140625" customWidth="1"/>
    <col min="4352" max="4352" width="12.140625" customWidth="1"/>
    <col min="4353" max="4353" width="23.42578125" customWidth="1"/>
    <col min="4354" max="4354" width="11.42578125" customWidth="1"/>
    <col min="4355" max="4355" width="25.140625" customWidth="1"/>
    <col min="4356" max="4356" width="24.42578125" customWidth="1"/>
    <col min="4357" max="4357" width="0" hidden="1" customWidth="1"/>
    <col min="4358" max="4358" width="28.7109375" customWidth="1"/>
    <col min="4359" max="4365" width="0" hidden="1" customWidth="1"/>
    <col min="4366" max="4366" width="11.5703125" customWidth="1"/>
    <col min="4367" max="4367" width="11" customWidth="1"/>
    <col min="4368" max="4368" width="12.28515625" customWidth="1"/>
    <col min="4369" max="4369" width="15.140625" customWidth="1"/>
    <col min="4604" max="4604" width="10.140625" customWidth="1"/>
    <col min="4605" max="4605" width="38.5703125" customWidth="1"/>
    <col min="4606" max="4606" width="14.28515625" customWidth="1"/>
    <col min="4607" max="4607" width="22.140625" customWidth="1"/>
    <col min="4608" max="4608" width="12.140625" customWidth="1"/>
    <col min="4609" max="4609" width="23.42578125" customWidth="1"/>
    <col min="4610" max="4610" width="11.42578125" customWidth="1"/>
    <col min="4611" max="4611" width="25.140625" customWidth="1"/>
    <col min="4612" max="4612" width="24.42578125" customWidth="1"/>
    <col min="4613" max="4613" width="0" hidden="1" customWidth="1"/>
    <col min="4614" max="4614" width="28.7109375" customWidth="1"/>
    <col min="4615" max="4621" width="0" hidden="1" customWidth="1"/>
    <col min="4622" max="4622" width="11.5703125" customWidth="1"/>
    <col min="4623" max="4623" width="11" customWidth="1"/>
    <col min="4624" max="4624" width="12.28515625" customWidth="1"/>
    <col min="4625" max="4625" width="15.140625" customWidth="1"/>
    <col min="4860" max="4860" width="10.140625" customWidth="1"/>
    <col min="4861" max="4861" width="38.5703125" customWidth="1"/>
    <col min="4862" max="4862" width="14.28515625" customWidth="1"/>
    <col min="4863" max="4863" width="22.140625" customWidth="1"/>
    <col min="4864" max="4864" width="12.140625" customWidth="1"/>
    <col min="4865" max="4865" width="23.42578125" customWidth="1"/>
    <col min="4866" max="4866" width="11.42578125" customWidth="1"/>
    <col min="4867" max="4867" width="25.140625" customWidth="1"/>
    <col min="4868" max="4868" width="24.42578125" customWidth="1"/>
    <col min="4869" max="4869" width="0" hidden="1" customWidth="1"/>
    <col min="4870" max="4870" width="28.7109375" customWidth="1"/>
    <col min="4871" max="4877" width="0" hidden="1" customWidth="1"/>
    <col min="4878" max="4878" width="11.5703125" customWidth="1"/>
    <col min="4879" max="4879" width="11" customWidth="1"/>
    <col min="4880" max="4880" width="12.28515625" customWidth="1"/>
    <col min="4881" max="4881" width="15.140625" customWidth="1"/>
    <col min="5116" max="5116" width="10.140625" customWidth="1"/>
    <col min="5117" max="5117" width="38.5703125" customWidth="1"/>
    <col min="5118" max="5118" width="14.28515625" customWidth="1"/>
    <col min="5119" max="5119" width="22.140625" customWidth="1"/>
    <col min="5120" max="5120" width="12.140625" customWidth="1"/>
    <col min="5121" max="5121" width="23.42578125" customWidth="1"/>
    <col min="5122" max="5122" width="11.42578125" customWidth="1"/>
    <col min="5123" max="5123" width="25.140625" customWidth="1"/>
    <col min="5124" max="5124" width="24.42578125" customWidth="1"/>
    <col min="5125" max="5125" width="0" hidden="1" customWidth="1"/>
    <col min="5126" max="5126" width="28.7109375" customWidth="1"/>
    <col min="5127" max="5133" width="0" hidden="1" customWidth="1"/>
    <col min="5134" max="5134" width="11.5703125" customWidth="1"/>
    <col min="5135" max="5135" width="11" customWidth="1"/>
    <col min="5136" max="5136" width="12.28515625" customWidth="1"/>
    <col min="5137" max="5137" width="15.140625" customWidth="1"/>
    <col min="5372" max="5372" width="10.140625" customWidth="1"/>
    <col min="5373" max="5373" width="38.5703125" customWidth="1"/>
    <col min="5374" max="5374" width="14.28515625" customWidth="1"/>
    <col min="5375" max="5375" width="22.140625" customWidth="1"/>
    <col min="5376" max="5376" width="12.140625" customWidth="1"/>
    <col min="5377" max="5377" width="23.42578125" customWidth="1"/>
    <col min="5378" max="5378" width="11.42578125" customWidth="1"/>
    <col min="5379" max="5379" width="25.140625" customWidth="1"/>
    <col min="5380" max="5380" width="24.42578125" customWidth="1"/>
    <col min="5381" max="5381" width="0" hidden="1" customWidth="1"/>
    <col min="5382" max="5382" width="28.7109375" customWidth="1"/>
    <col min="5383" max="5389" width="0" hidden="1" customWidth="1"/>
    <col min="5390" max="5390" width="11.5703125" customWidth="1"/>
    <col min="5391" max="5391" width="11" customWidth="1"/>
    <col min="5392" max="5392" width="12.28515625" customWidth="1"/>
    <col min="5393" max="5393" width="15.140625" customWidth="1"/>
    <col min="5628" max="5628" width="10.140625" customWidth="1"/>
    <col min="5629" max="5629" width="38.5703125" customWidth="1"/>
    <col min="5630" max="5630" width="14.28515625" customWidth="1"/>
    <col min="5631" max="5631" width="22.140625" customWidth="1"/>
    <col min="5632" max="5632" width="12.140625" customWidth="1"/>
    <col min="5633" max="5633" width="23.42578125" customWidth="1"/>
    <col min="5634" max="5634" width="11.42578125" customWidth="1"/>
    <col min="5635" max="5635" width="25.140625" customWidth="1"/>
    <col min="5636" max="5636" width="24.42578125" customWidth="1"/>
    <col min="5637" max="5637" width="0" hidden="1" customWidth="1"/>
    <col min="5638" max="5638" width="28.7109375" customWidth="1"/>
    <col min="5639" max="5645" width="0" hidden="1" customWidth="1"/>
    <col min="5646" max="5646" width="11.5703125" customWidth="1"/>
    <col min="5647" max="5647" width="11" customWidth="1"/>
    <col min="5648" max="5648" width="12.28515625" customWidth="1"/>
    <col min="5649" max="5649" width="15.140625" customWidth="1"/>
    <col min="5884" max="5884" width="10.140625" customWidth="1"/>
    <col min="5885" max="5885" width="38.5703125" customWidth="1"/>
    <col min="5886" max="5886" width="14.28515625" customWidth="1"/>
    <col min="5887" max="5887" width="22.140625" customWidth="1"/>
    <col min="5888" max="5888" width="12.140625" customWidth="1"/>
    <col min="5889" max="5889" width="23.42578125" customWidth="1"/>
    <col min="5890" max="5890" width="11.42578125" customWidth="1"/>
    <col min="5891" max="5891" width="25.140625" customWidth="1"/>
    <col min="5892" max="5892" width="24.42578125" customWidth="1"/>
    <col min="5893" max="5893" width="0" hidden="1" customWidth="1"/>
    <col min="5894" max="5894" width="28.7109375" customWidth="1"/>
    <col min="5895" max="5901" width="0" hidden="1" customWidth="1"/>
    <col min="5902" max="5902" width="11.5703125" customWidth="1"/>
    <col min="5903" max="5903" width="11" customWidth="1"/>
    <col min="5904" max="5904" width="12.28515625" customWidth="1"/>
    <col min="5905" max="5905" width="15.140625" customWidth="1"/>
    <col min="6140" max="6140" width="10.140625" customWidth="1"/>
    <col min="6141" max="6141" width="38.5703125" customWidth="1"/>
    <col min="6142" max="6142" width="14.28515625" customWidth="1"/>
    <col min="6143" max="6143" width="22.140625" customWidth="1"/>
    <col min="6144" max="6144" width="12.140625" customWidth="1"/>
    <col min="6145" max="6145" width="23.42578125" customWidth="1"/>
    <col min="6146" max="6146" width="11.42578125" customWidth="1"/>
    <col min="6147" max="6147" width="25.140625" customWidth="1"/>
    <col min="6148" max="6148" width="24.42578125" customWidth="1"/>
    <col min="6149" max="6149" width="0" hidden="1" customWidth="1"/>
    <col min="6150" max="6150" width="28.7109375" customWidth="1"/>
    <col min="6151" max="6157" width="0" hidden="1" customWidth="1"/>
    <col min="6158" max="6158" width="11.5703125" customWidth="1"/>
    <col min="6159" max="6159" width="11" customWidth="1"/>
    <col min="6160" max="6160" width="12.28515625" customWidth="1"/>
    <col min="6161" max="6161" width="15.140625" customWidth="1"/>
    <col min="6396" max="6396" width="10.140625" customWidth="1"/>
    <col min="6397" max="6397" width="38.5703125" customWidth="1"/>
    <col min="6398" max="6398" width="14.28515625" customWidth="1"/>
    <col min="6399" max="6399" width="22.140625" customWidth="1"/>
    <col min="6400" max="6400" width="12.140625" customWidth="1"/>
    <col min="6401" max="6401" width="23.42578125" customWidth="1"/>
    <col min="6402" max="6402" width="11.42578125" customWidth="1"/>
    <col min="6403" max="6403" width="25.140625" customWidth="1"/>
    <col min="6404" max="6404" width="24.42578125" customWidth="1"/>
    <col min="6405" max="6405" width="0" hidden="1" customWidth="1"/>
    <col min="6406" max="6406" width="28.7109375" customWidth="1"/>
    <col min="6407" max="6413" width="0" hidden="1" customWidth="1"/>
    <col min="6414" max="6414" width="11.5703125" customWidth="1"/>
    <col min="6415" max="6415" width="11" customWidth="1"/>
    <col min="6416" max="6416" width="12.28515625" customWidth="1"/>
    <col min="6417" max="6417" width="15.140625" customWidth="1"/>
    <col min="6652" max="6652" width="10.140625" customWidth="1"/>
    <col min="6653" max="6653" width="38.5703125" customWidth="1"/>
    <col min="6654" max="6654" width="14.28515625" customWidth="1"/>
    <col min="6655" max="6655" width="22.140625" customWidth="1"/>
    <col min="6656" max="6656" width="12.140625" customWidth="1"/>
    <col min="6657" max="6657" width="23.42578125" customWidth="1"/>
    <col min="6658" max="6658" width="11.42578125" customWidth="1"/>
    <col min="6659" max="6659" width="25.140625" customWidth="1"/>
    <col min="6660" max="6660" width="24.42578125" customWidth="1"/>
    <col min="6661" max="6661" width="0" hidden="1" customWidth="1"/>
    <col min="6662" max="6662" width="28.7109375" customWidth="1"/>
    <col min="6663" max="6669" width="0" hidden="1" customWidth="1"/>
    <col min="6670" max="6670" width="11.5703125" customWidth="1"/>
    <col min="6671" max="6671" width="11" customWidth="1"/>
    <col min="6672" max="6672" width="12.28515625" customWidth="1"/>
    <col min="6673" max="6673" width="15.140625" customWidth="1"/>
    <col min="6908" max="6908" width="10.140625" customWidth="1"/>
    <col min="6909" max="6909" width="38.5703125" customWidth="1"/>
    <col min="6910" max="6910" width="14.28515625" customWidth="1"/>
    <col min="6911" max="6911" width="22.140625" customWidth="1"/>
    <col min="6912" max="6912" width="12.140625" customWidth="1"/>
    <col min="6913" max="6913" width="23.42578125" customWidth="1"/>
    <col min="6914" max="6914" width="11.42578125" customWidth="1"/>
    <col min="6915" max="6915" width="25.140625" customWidth="1"/>
    <col min="6916" max="6916" width="24.42578125" customWidth="1"/>
    <col min="6917" max="6917" width="0" hidden="1" customWidth="1"/>
    <col min="6918" max="6918" width="28.7109375" customWidth="1"/>
    <col min="6919" max="6925" width="0" hidden="1" customWidth="1"/>
    <col min="6926" max="6926" width="11.5703125" customWidth="1"/>
    <col min="6927" max="6927" width="11" customWidth="1"/>
    <col min="6928" max="6928" width="12.28515625" customWidth="1"/>
    <col min="6929" max="6929" width="15.140625" customWidth="1"/>
    <col min="7164" max="7164" width="10.140625" customWidth="1"/>
    <col min="7165" max="7165" width="38.5703125" customWidth="1"/>
    <col min="7166" max="7166" width="14.28515625" customWidth="1"/>
    <col min="7167" max="7167" width="22.140625" customWidth="1"/>
    <col min="7168" max="7168" width="12.140625" customWidth="1"/>
    <col min="7169" max="7169" width="23.42578125" customWidth="1"/>
    <col min="7170" max="7170" width="11.42578125" customWidth="1"/>
    <col min="7171" max="7171" width="25.140625" customWidth="1"/>
    <col min="7172" max="7172" width="24.42578125" customWidth="1"/>
    <col min="7173" max="7173" width="0" hidden="1" customWidth="1"/>
    <col min="7174" max="7174" width="28.7109375" customWidth="1"/>
    <col min="7175" max="7181" width="0" hidden="1" customWidth="1"/>
    <col min="7182" max="7182" width="11.5703125" customWidth="1"/>
    <col min="7183" max="7183" width="11" customWidth="1"/>
    <col min="7184" max="7184" width="12.28515625" customWidth="1"/>
    <col min="7185" max="7185" width="15.140625" customWidth="1"/>
    <col min="7420" max="7420" width="10.140625" customWidth="1"/>
    <col min="7421" max="7421" width="38.5703125" customWidth="1"/>
    <col min="7422" max="7422" width="14.28515625" customWidth="1"/>
    <col min="7423" max="7423" width="22.140625" customWidth="1"/>
    <col min="7424" max="7424" width="12.140625" customWidth="1"/>
    <col min="7425" max="7425" width="23.42578125" customWidth="1"/>
    <col min="7426" max="7426" width="11.42578125" customWidth="1"/>
    <col min="7427" max="7427" width="25.140625" customWidth="1"/>
    <col min="7428" max="7428" width="24.42578125" customWidth="1"/>
    <col min="7429" max="7429" width="0" hidden="1" customWidth="1"/>
    <col min="7430" max="7430" width="28.7109375" customWidth="1"/>
    <col min="7431" max="7437" width="0" hidden="1" customWidth="1"/>
    <col min="7438" max="7438" width="11.5703125" customWidth="1"/>
    <col min="7439" max="7439" width="11" customWidth="1"/>
    <col min="7440" max="7440" width="12.28515625" customWidth="1"/>
    <col min="7441" max="7441" width="15.140625" customWidth="1"/>
    <col min="7676" max="7676" width="10.140625" customWidth="1"/>
    <col min="7677" max="7677" width="38.5703125" customWidth="1"/>
    <col min="7678" max="7678" width="14.28515625" customWidth="1"/>
    <col min="7679" max="7679" width="22.140625" customWidth="1"/>
    <col min="7680" max="7680" width="12.140625" customWidth="1"/>
    <col min="7681" max="7681" width="23.42578125" customWidth="1"/>
    <col min="7682" max="7682" width="11.42578125" customWidth="1"/>
    <col min="7683" max="7683" width="25.140625" customWidth="1"/>
    <col min="7684" max="7684" width="24.42578125" customWidth="1"/>
    <col min="7685" max="7685" width="0" hidden="1" customWidth="1"/>
    <col min="7686" max="7686" width="28.7109375" customWidth="1"/>
    <col min="7687" max="7693" width="0" hidden="1" customWidth="1"/>
    <col min="7694" max="7694" width="11.5703125" customWidth="1"/>
    <col min="7695" max="7695" width="11" customWidth="1"/>
    <col min="7696" max="7696" width="12.28515625" customWidth="1"/>
    <col min="7697" max="7697" width="15.140625" customWidth="1"/>
    <col min="7932" max="7932" width="10.140625" customWidth="1"/>
    <col min="7933" max="7933" width="38.5703125" customWidth="1"/>
    <col min="7934" max="7934" width="14.28515625" customWidth="1"/>
    <col min="7935" max="7935" width="22.140625" customWidth="1"/>
    <col min="7936" max="7936" width="12.140625" customWidth="1"/>
    <col min="7937" max="7937" width="23.42578125" customWidth="1"/>
    <col min="7938" max="7938" width="11.42578125" customWidth="1"/>
    <col min="7939" max="7939" width="25.140625" customWidth="1"/>
    <col min="7940" max="7940" width="24.42578125" customWidth="1"/>
    <col min="7941" max="7941" width="0" hidden="1" customWidth="1"/>
    <col min="7942" max="7942" width="28.7109375" customWidth="1"/>
    <col min="7943" max="7949" width="0" hidden="1" customWidth="1"/>
    <col min="7950" max="7950" width="11.5703125" customWidth="1"/>
    <col min="7951" max="7951" width="11" customWidth="1"/>
    <col min="7952" max="7952" width="12.28515625" customWidth="1"/>
    <col min="7953" max="7953" width="15.140625" customWidth="1"/>
    <col min="8188" max="8188" width="10.140625" customWidth="1"/>
    <col min="8189" max="8189" width="38.5703125" customWidth="1"/>
    <col min="8190" max="8190" width="14.28515625" customWidth="1"/>
    <col min="8191" max="8191" width="22.140625" customWidth="1"/>
    <col min="8192" max="8192" width="12.140625" customWidth="1"/>
    <col min="8193" max="8193" width="23.42578125" customWidth="1"/>
    <col min="8194" max="8194" width="11.42578125" customWidth="1"/>
    <col min="8195" max="8195" width="25.140625" customWidth="1"/>
    <col min="8196" max="8196" width="24.42578125" customWidth="1"/>
    <col min="8197" max="8197" width="0" hidden="1" customWidth="1"/>
    <col min="8198" max="8198" width="28.7109375" customWidth="1"/>
    <col min="8199" max="8205" width="0" hidden="1" customWidth="1"/>
    <col min="8206" max="8206" width="11.5703125" customWidth="1"/>
    <col min="8207" max="8207" width="11" customWidth="1"/>
    <col min="8208" max="8208" width="12.28515625" customWidth="1"/>
    <col min="8209" max="8209" width="15.140625" customWidth="1"/>
    <col min="8444" max="8444" width="10.140625" customWidth="1"/>
    <col min="8445" max="8445" width="38.5703125" customWidth="1"/>
    <col min="8446" max="8446" width="14.28515625" customWidth="1"/>
    <col min="8447" max="8447" width="22.140625" customWidth="1"/>
    <col min="8448" max="8448" width="12.140625" customWidth="1"/>
    <col min="8449" max="8449" width="23.42578125" customWidth="1"/>
    <col min="8450" max="8450" width="11.42578125" customWidth="1"/>
    <col min="8451" max="8451" width="25.140625" customWidth="1"/>
    <col min="8452" max="8452" width="24.42578125" customWidth="1"/>
    <col min="8453" max="8453" width="0" hidden="1" customWidth="1"/>
    <col min="8454" max="8454" width="28.7109375" customWidth="1"/>
    <col min="8455" max="8461" width="0" hidden="1" customWidth="1"/>
    <col min="8462" max="8462" width="11.5703125" customWidth="1"/>
    <col min="8463" max="8463" width="11" customWidth="1"/>
    <col min="8464" max="8464" width="12.28515625" customWidth="1"/>
    <col min="8465" max="8465" width="15.140625" customWidth="1"/>
    <col min="8700" max="8700" width="10.140625" customWidth="1"/>
    <col min="8701" max="8701" width="38.5703125" customWidth="1"/>
    <col min="8702" max="8702" width="14.28515625" customWidth="1"/>
    <col min="8703" max="8703" width="22.140625" customWidth="1"/>
    <col min="8704" max="8704" width="12.140625" customWidth="1"/>
    <col min="8705" max="8705" width="23.42578125" customWidth="1"/>
    <col min="8706" max="8706" width="11.42578125" customWidth="1"/>
    <col min="8707" max="8707" width="25.140625" customWidth="1"/>
    <col min="8708" max="8708" width="24.42578125" customWidth="1"/>
    <col min="8709" max="8709" width="0" hidden="1" customWidth="1"/>
    <col min="8710" max="8710" width="28.7109375" customWidth="1"/>
    <col min="8711" max="8717" width="0" hidden="1" customWidth="1"/>
    <col min="8718" max="8718" width="11.5703125" customWidth="1"/>
    <col min="8719" max="8719" width="11" customWidth="1"/>
    <col min="8720" max="8720" width="12.28515625" customWidth="1"/>
    <col min="8721" max="8721" width="15.140625" customWidth="1"/>
    <col min="8956" max="8956" width="10.140625" customWidth="1"/>
    <col min="8957" max="8957" width="38.5703125" customWidth="1"/>
    <col min="8958" max="8958" width="14.28515625" customWidth="1"/>
    <col min="8959" max="8959" width="22.140625" customWidth="1"/>
    <col min="8960" max="8960" width="12.140625" customWidth="1"/>
    <col min="8961" max="8961" width="23.42578125" customWidth="1"/>
    <col min="8962" max="8962" width="11.42578125" customWidth="1"/>
    <col min="8963" max="8963" width="25.140625" customWidth="1"/>
    <col min="8964" max="8964" width="24.42578125" customWidth="1"/>
    <col min="8965" max="8965" width="0" hidden="1" customWidth="1"/>
    <col min="8966" max="8966" width="28.7109375" customWidth="1"/>
    <col min="8967" max="8973" width="0" hidden="1" customWidth="1"/>
    <col min="8974" max="8974" width="11.5703125" customWidth="1"/>
    <col min="8975" max="8975" width="11" customWidth="1"/>
    <col min="8976" max="8976" width="12.28515625" customWidth="1"/>
    <col min="8977" max="8977" width="15.140625" customWidth="1"/>
    <col min="9212" max="9212" width="10.140625" customWidth="1"/>
    <col min="9213" max="9213" width="38.5703125" customWidth="1"/>
    <col min="9214" max="9214" width="14.28515625" customWidth="1"/>
    <col min="9215" max="9215" width="22.140625" customWidth="1"/>
    <col min="9216" max="9216" width="12.140625" customWidth="1"/>
    <col min="9217" max="9217" width="23.42578125" customWidth="1"/>
    <col min="9218" max="9218" width="11.42578125" customWidth="1"/>
    <col min="9219" max="9219" width="25.140625" customWidth="1"/>
    <col min="9220" max="9220" width="24.42578125" customWidth="1"/>
    <col min="9221" max="9221" width="0" hidden="1" customWidth="1"/>
    <col min="9222" max="9222" width="28.7109375" customWidth="1"/>
    <col min="9223" max="9229" width="0" hidden="1" customWidth="1"/>
    <col min="9230" max="9230" width="11.5703125" customWidth="1"/>
    <col min="9231" max="9231" width="11" customWidth="1"/>
    <col min="9232" max="9232" width="12.28515625" customWidth="1"/>
    <col min="9233" max="9233" width="15.140625" customWidth="1"/>
    <col min="9468" max="9468" width="10.140625" customWidth="1"/>
    <col min="9469" max="9469" width="38.5703125" customWidth="1"/>
    <col min="9470" max="9470" width="14.28515625" customWidth="1"/>
    <col min="9471" max="9471" width="22.140625" customWidth="1"/>
    <col min="9472" max="9472" width="12.140625" customWidth="1"/>
    <col min="9473" max="9473" width="23.42578125" customWidth="1"/>
    <col min="9474" max="9474" width="11.42578125" customWidth="1"/>
    <col min="9475" max="9475" width="25.140625" customWidth="1"/>
    <col min="9476" max="9476" width="24.42578125" customWidth="1"/>
    <col min="9477" max="9477" width="0" hidden="1" customWidth="1"/>
    <col min="9478" max="9478" width="28.7109375" customWidth="1"/>
    <col min="9479" max="9485" width="0" hidden="1" customWidth="1"/>
    <col min="9486" max="9486" width="11.5703125" customWidth="1"/>
    <col min="9487" max="9487" width="11" customWidth="1"/>
    <col min="9488" max="9488" width="12.28515625" customWidth="1"/>
    <col min="9489" max="9489" width="15.140625" customWidth="1"/>
    <col min="9724" max="9724" width="10.140625" customWidth="1"/>
    <col min="9725" max="9725" width="38.5703125" customWidth="1"/>
    <col min="9726" max="9726" width="14.28515625" customWidth="1"/>
    <col min="9727" max="9727" width="22.140625" customWidth="1"/>
    <col min="9728" max="9728" width="12.140625" customWidth="1"/>
    <col min="9729" max="9729" width="23.42578125" customWidth="1"/>
    <col min="9730" max="9730" width="11.42578125" customWidth="1"/>
    <col min="9731" max="9731" width="25.140625" customWidth="1"/>
    <col min="9732" max="9732" width="24.42578125" customWidth="1"/>
    <col min="9733" max="9733" width="0" hidden="1" customWidth="1"/>
    <col min="9734" max="9734" width="28.7109375" customWidth="1"/>
    <col min="9735" max="9741" width="0" hidden="1" customWidth="1"/>
    <col min="9742" max="9742" width="11.5703125" customWidth="1"/>
    <col min="9743" max="9743" width="11" customWidth="1"/>
    <col min="9744" max="9744" width="12.28515625" customWidth="1"/>
    <col min="9745" max="9745" width="15.140625" customWidth="1"/>
    <col min="9980" max="9980" width="10.140625" customWidth="1"/>
    <col min="9981" max="9981" width="38.5703125" customWidth="1"/>
    <col min="9982" max="9982" width="14.28515625" customWidth="1"/>
    <col min="9983" max="9983" width="22.140625" customWidth="1"/>
    <col min="9984" max="9984" width="12.140625" customWidth="1"/>
    <col min="9985" max="9985" width="23.42578125" customWidth="1"/>
    <col min="9986" max="9986" width="11.42578125" customWidth="1"/>
    <col min="9987" max="9987" width="25.140625" customWidth="1"/>
    <col min="9988" max="9988" width="24.42578125" customWidth="1"/>
    <col min="9989" max="9989" width="0" hidden="1" customWidth="1"/>
    <col min="9990" max="9990" width="28.7109375" customWidth="1"/>
    <col min="9991" max="9997" width="0" hidden="1" customWidth="1"/>
    <col min="9998" max="9998" width="11.5703125" customWidth="1"/>
    <col min="9999" max="9999" width="11" customWidth="1"/>
    <col min="10000" max="10000" width="12.28515625" customWidth="1"/>
    <col min="10001" max="10001" width="15.140625" customWidth="1"/>
    <col min="10236" max="10236" width="10.140625" customWidth="1"/>
    <col min="10237" max="10237" width="38.5703125" customWidth="1"/>
    <col min="10238" max="10238" width="14.28515625" customWidth="1"/>
    <col min="10239" max="10239" width="22.140625" customWidth="1"/>
    <col min="10240" max="10240" width="12.140625" customWidth="1"/>
    <col min="10241" max="10241" width="23.42578125" customWidth="1"/>
    <col min="10242" max="10242" width="11.42578125" customWidth="1"/>
    <col min="10243" max="10243" width="25.140625" customWidth="1"/>
    <col min="10244" max="10244" width="24.42578125" customWidth="1"/>
    <col min="10245" max="10245" width="0" hidden="1" customWidth="1"/>
    <col min="10246" max="10246" width="28.7109375" customWidth="1"/>
    <col min="10247" max="10253" width="0" hidden="1" customWidth="1"/>
    <col min="10254" max="10254" width="11.5703125" customWidth="1"/>
    <col min="10255" max="10255" width="11" customWidth="1"/>
    <col min="10256" max="10256" width="12.28515625" customWidth="1"/>
    <col min="10257" max="10257" width="15.140625" customWidth="1"/>
    <col min="10492" max="10492" width="10.140625" customWidth="1"/>
    <col min="10493" max="10493" width="38.5703125" customWidth="1"/>
    <col min="10494" max="10494" width="14.28515625" customWidth="1"/>
    <col min="10495" max="10495" width="22.140625" customWidth="1"/>
    <col min="10496" max="10496" width="12.140625" customWidth="1"/>
    <col min="10497" max="10497" width="23.42578125" customWidth="1"/>
    <col min="10498" max="10498" width="11.42578125" customWidth="1"/>
    <col min="10499" max="10499" width="25.140625" customWidth="1"/>
    <col min="10500" max="10500" width="24.42578125" customWidth="1"/>
    <col min="10501" max="10501" width="0" hidden="1" customWidth="1"/>
    <col min="10502" max="10502" width="28.7109375" customWidth="1"/>
    <col min="10503" max="10509" width="0" hidden="1" customWidth="1"/>
    <col min="10510" max="10510" width="11.5703125" customWidth="1"/>
    <col min="10511" max="10511" width="11" customWidth="1"/>
    <col min="10512" max="10512" width="12.28515625" customWidth="1"/>
    <col min="10513" max="10513" width="15.140625" customWidth="1"/>
    <col min="10748" max="10748" width="10.140625" customWidth="1"/>
    <col min="10749" max="10749" width="38.5703125" customWidth="1"/>
    <col min="10750" max="10750" width="14.28515625" customWidth="1"/>
    <col min="10751" max="10751" width="22.140625" customWidth="1"/>
    <col min="10752" max="10752" width="12.140625" customWidth="1"/>
    <col min="10753" max="10753" width="23.42578125" customWidth="1"/>
    <col min="10754" max="10754" width="11.42578125" customWidth="1"/>
    <col min="10755" max="10755" width="25.140625" customWidth="1"/>
    <col min="10756" max="10756" width="24.42578125" customWidth="1"/>
    <col min="10757" max="10757" width="0" hidden="1" customWidth="1"/>
    <col min="10758" max="10758" width="28.7109375" customWidth="1"/>
    <col min="10759" max="10765" width="0" hidden="1" customWidth="1"/>
    <col min="10766" max="10766" width="11.5703125" customWidth="1"/>
    <col min="10767" max="10767" width="11" customWidth="1"/>
    <col min="10768" max="10768" width="12.28515625" customWidth="1"/>
    <col min="10769" max="10769" width="15.140625" customWidth="1"/>
    <col min="11004" max="11004" width="10.140625" customWidth="1"/>
    <col min="11005" max="11005" width="38.5703125" customWidth="1"/>
    <col min="11006" max="11006" width="14.28515625" customWidth="1"/>
    <col min="11007" max="11007" width="22.140625" customWidth="1"/>
    <col min="11008" max="11008" width="12.140625" customWidth="1"/>
    <col min="11009" max="11009" width="23.42578125" customWidth="1"/>
    <col min="11010" max="11010" width="11.42578125" customWidth="1"/>
    <col min="11011" max="11011" width="25.140625" customWidth="1"/>
    <col min="11012" max="11012" width="24.42578125" customWidth="1"/>
    <col min="11013" max="11013" width="0" hidden="1" customWidth="1"/>
    <col min="11014" max="11014" width="28.7109375" customWidth="1"/>
    <col min="11015" max="11021" width="0" hidden="1" customWidth="1"/>
    <col min="11022" max="11022" width="11.5703125" customWidth="1"/>
    <col min="11023" max="11023" width="11" customWidth="1"/>
    <col min="11024" max="11024" width="12.28515625" customWidth="1"/>
    <col min="11025" max="11025" width="15.140625" customWidth="1"/>
    <col min="11260" max="11260" width="10.140625" customWidth="1"/>
    <col min="11261" max="11261" width="38.5703125" customWidth="1"/>
    <col min="11262" max="11262" width="14.28515625" customWidth="1"/>
    <col min="11263" max="11263" width="22.140625" customWidth="1"/>
    <col min="11264" max="11264" width="12.140625" customWidth="1"/>
    <col min="11265" max="11265" width="23.42578125" customWidth="1"/>
    <col min="11266" max="11266" width="11.42578125" customWidth="1"/>
    <col min="11267" max="11267" width="25.140625" customWidth="1"/>
    <col min="11268" max="11268" width="24.42578125" customWidth="1"/>
    <col min="11269" max="11269" width="0" hidden="1" customWidth="1"/>
    <col min="11270" max="11270" width="28.7109375" customWidth="1"/>
    <col min="11271" max="11277" width="0" hidden="1" customWidth="1"/>
    <col min="11278" max="11278" width="11.5703125" customWidth="1"/>
    <col min="11279" max="11279" width="11" customWidth="1"/>
    <col min="11280" max="11280" width="12.28515625" customWidth="1"/>
    <col min="11281" max="11281" width="15.140625" customWidth="1"/>
    <col min="11516" max="11516" width="10.140625" customWidth="1"/>
    <col min="11517" max="11517" width="38.5703125" customWidth="1"/>
    <col min="11518" max="11518" width="14.28515625" customWidth="1"/>
    <col min="11519" max="11519" width="22.140625" customWidth="1"/>
    <col min="11520" max="11520" width="12.140625" customWidth="1"/>
    <col min="11521" max="11521" width="23.42578125" customWidth="1"/>
    <col min="11522" max="11522" width="11.42578125" customWidth="1"/>
    <col min="11523" max="11523" width="25.140625" customWidth="1"/>
    <col min="11524" max="11524" width="24.42578125" customWidth="1"/>
    <col min="11525" max="11525" width="0" hidden="1" customWidth="1"/>
    <col min="11526" max="11526" width="28.7109375" customWidth="1"/>
    <col min="11527" max="11533" width="0" hidden="1" customWidth="1"/>
    <col min="11534" max="11534" width="11.5703125" customWidth="1"/>
    <col min="11535" max="11535" width="11" customWidth="1"/>
    <col min="11536" max="11536" width="12.28515625" customWidth="1"/>
    <col min="11537" max="11537" width="15.140625" customWidth="1"/>
    <col min="11772" max="11772" width="10.140625" customWidth="1"/>
    <col min="11773" max="11773" width="38.5703125" customWidth="1"/>
    <col min="11774" max="11774" width="14.28515625" customWidth="1"/>
    <col min="11775" max="11775" width="22.140625" customWidth="1"/>
    <col min="11776" max="11776" width="12.140625" customWidth="1"/>
    <col min="11777" max="11777" width="23.42578125" customWidth="1"/>
    <col min="11778" max="11778" width="11.42578125" customWidth="1"/>
    <col min="11779" max="11779" width="25.140625" customWidth="1"/>
    <col min="11780" max="11780" width="24.42578125" customWidth="1"/>
    <col min="11781" max="11781" width="0" hidden="1" customWidth="1"/>
    <col min="11782" max="11782" width="28.7109375" customWidth="1"/>
    <col min="11783" max="11789" width="0" hidden="1" customWidth="1"/>
    <col min="11790" max="11790" width="11.5703125" customWidth="1"/>
    <col min="11791" max="11791" width="11" customWidth="1"/>
    <col min="11792" max="11792" width="12.28515625" customWidth="1"/>
    <col min="11793" max="11793" width="15.140625" customWidth="1"/>
    <col min="12028" max="12028" width="10.140625" customWidth="1"/>
    <col min="12029" max="12029" width="38.5703125" customWidth="1"/>
    <col min="12030" max="12030" width="14.28515625" customWidth="1"/>
    <col min="12031" max="12031" width="22.140625" customWidth="1"/>
    <col min="12032" max="12032" width="12.140625" customWidth="1"/>
    <col min="12033" max="12033" width="23.42578125" customWidth="1"/>
    <col min="12034" max="12034" width="11.42578125" customWidth="1"/>
    <col min="12035" max="12035" width="25.140625" customWidth="1"/>
    <col min="12036" max="12036" width="24.42578125" customWidth="1"/>
    <col min="12037" max="12037" width="0" hidden="1" customWidth="1"/>
    <col min="12038" max="12038" width="28.7109375" customWidth="1"/>
    <col min="12039" max="12045" width="0" hidden="1" customWidth="1"/>
    <col min="12046" max="12046" width="11.5703125" customWidth="1"/>
    <col min="12047" max="12047" width="11" customWidth="1"/>
    <col min="12048" max="12048" width="12.28515625" customWidth="1"/>
    <col min="12049" max="12049" width="15.140625" customWidth="1"/>
    <col min="12284" max="12284" width="10.140625" customWidth="1"/>
    <col min="12285" max="12285" width="38.5703125" customWidth="1"/>
    <col min="12286" max="12286" width="14.28515625" customWidth="1"/>
    <col min="12287" max="12287" width="22.140625" customWidth="1"/>
    <col min="12288" max="12288" width="12.140625" customWidth="1"/>
    <col min="12289" max="12289" width="23.42578125" customWidth="1"/>
    <col min="12290" max="12290" width="11.42578125" customWidth="1"/>
    <col min="12291" max="12291" width="25.140625" customWidth="1"/>
    <col min="12292" max="12292" width="24.42578125" customWidth="1"/>
    <col min="12293" max="12293" width="0" hidden="1" customWidth="1"/>
    <col min="12294" max="12294" width="28.7109375" customWidth="1"/>
    <col min="12295" max="12301" width="0" hidden="1" customWidth="1"/>
    <col min="12302" max="12302" width="11.5703125" customWidth="1"/>
    <col min="12303" max="12303" width="11" customWidth="1"/>
    <col min="12304" max="12304" width="12.28515625" customWidth="1"/>
    <col min="12305" max="12305" width="15.140625" customWidth="1"/>
    <col min="12540" max="12540" width="10.140625" customWidth="1"/>
    <col min="12541" max="12541" width="38.5703125" customWidth="1"/>
    <col min="12542" max="12542" width="14.28515625" customWidth="1"/>
    <col min="12543" max="12543" width="22.140625" customWidth="1"/>
    <col min="12544" max="12544" width="12.140625" customWidth="1"/>
    <col min="12545" max="12545" width="23.42578125" customWidth="1"/>
    <col min="12546" max="12546" width="11.42578125" customWidth="1"/>
    <col min="12547" max="12547" width="25.140625" customWidth="1"/>
    <col min="12548" max="12548" width="24.42578125" customWidth="1"/>
    <col min="12549" max="12549" width="0" hidden="1" customWidth="1"/>
    <col min="12550" max="12550" width="28.7109375" customWidth="1"/>
    <col min="12551" max="12557" width="0" hidden="1" customWidth="1"/>
    <col min="12558" max="12558" width="11.5703125" customWidth="1"/>
    <col min="12559" max="12559" width="11" customWidth="1"/>
    <col min="12560" max="12560" width="12.28515625" customWidth="1"/>
    <col min="12561" max="12561" width="15.140625" customWidth="1"/>
    <col min="12796" max="12796" width="10.140625" customWidth="1"/>
    <col min="12797" max="12797" width="38.5703125" customWidth="1"/>
    <col min="12798" max="12798" width="14.28515625" customWidth="1"/>
    <col min="12799" max="12799" width="22.140625" customWidth="1"/>
    <col min="12800" max="12800" width="12.140625" customWidth="1"/>
    <col min="12801" max="12801" width="23.42578125" customWidth="1"/>
    <col min="12802" max="12802" width="11.42578125" customWidth="1"/>
    <col min="12803" max="12803" width="25.140625" customWidth="1"/>
    <col min="12804" max="12804" width="24.42578125" customWidth="1"/>
    <col min="12805" max="12805" width="0" hidden="1" customWidth="1"/>
    <col min="12806" max="12806" width="28.7109375" customWidth="1"/>
    <col min="12807" max="12813" width="0" hidden="1" customWidth="1"/>
    <col min="12814" max="12814" width="11.5703125" customWidth="1"/>
    <col min="12815" max="12815" width="11" customWidth="1"/>
    <col min="12816" max="12816" width="12.28515625" customWidth="1"/>
    <col min="12817" max="12817" width="15.140625" customWidth="1"/>
    <col min="13052" max="13052" width="10.140625" customWidth="1"/>
    <col min="13053" max="13053" width="38.5703125" customWidth="1"/>
    <col min="13054" max="13054" width="14.28515625" customWidth="1"/>
    <col min="13055" max="13055" width="22.140625" customWidth="1"/>
    <col min="13056" max="13056" width="12.140625" customWidth="1"/>
    <col min="13057" max="13057" width="23.42578125" customWidth="1"/>
    <col min="13058" max="13058" width="11.42578125" customWidth="1"/>
    <col min="13059" max="13059" width="25.140625" customWidth="1"/>
    <col min="13060" max="13060" width="24.42578125" customWidth="1"/>
    <col min="13061" max="13061" width="0" hidden="1" customWidth="1"/>
    <col min="13062" max="13062" width="28.7109375" customWidth="1"/>
    <col min="13063" max="13069" width="0" hidden="1" customWidth="1"/>
    <col min="13070" max="13070" width="11.5703125" customWidth="1"/>
    <col min="13071" max="13071" width="11" customWidth="1"/>
    <col min="13072" max="13072" width="12.28515625" customWidth="1"/>
    <col min="13073" max="13073" width="15.140625" customWidth="1"/>
    <col min="13308" max="13308" width="10.140625" customWidth="1"/>
    <col min="13309" max="13309" width="38.5703125" customWidth="1"/>
    <col min="13310" max="13310" width="14.28515625" customWidth="1"/>
    <col min="13311" max="13311" width="22.140625" customWidth="1"/>
    <col min="13312" max="13312" width="12.140625" customWidth="1"/>
    <col min="13313" max="13313" width="23.42578125" customWidth="1"/>
    <col min="13314" max="13314" width="11.42578125" customWidth="1"/>
    <col min="13315" max="13315" width="25.140625" customWidth="1"/>
    <col min="13316" max="13316" width="24.42578125" customWidth="1"/>
    <col min="13317" max="13317" width="0" hidden="1" customWidth="1"/>
    <col min="13318" max="13318" width="28.7109375" customWidth="1"/>
    <col min="13319" max="13325" width="0" hidden="1" customWidth="1"/>
    <col min="13326" max="13326" width="11.5703125" customWidth="1"/>
    <col min="13327" max="13327" width="11" customWidth="1"/>
    <col min="13328" max="13328" width="12.28515625" customWidth="1"/>
    <col min="13329" max="13329" width="15.140625" customWidth="1"/>
    <col min="13564" max="13564" width="10.140625" customWidth="1"/>
    <col min="13565" max="13565" width="38.5703125" customWidth="1"/>
    <col min="13566" max="13566" width="14.28515625" customWidth="1"/>
    <col min="13567" max="13567" width="22.140625" customWidth="1"/>
    <col min="13568" max="13568" width="12.140625" customWidth="1"/>
    <col min="13569" max="13569" width="23.42578125" customWidth="1"/>
    <col min="13570" max="13570" width="11.42578125" customWidth="1"/>
    <col min="13571" max="13571" width="25.140625" customWidth="1"/>
    <col min="13572" max="13572" width="24.42578125" customWidth="1"/>
    <col min="13573" max="13573" width="0" hidden="1" customWidth="1"/>
    <col min="13574" max="13574" width="28.7109375" customWidth="1"/>
    <col min="13575" max="13581" width="0" hidden="1" customWidth="1"/>
    <col min="13582" max="13582" width="11.5703125" customWidth="1"/>
    <col min="13583" max="13583" width="11" customWidth="1"/>
    <col min="13584" max="13584" width="12.28515625" customWidth="1"/>
    <col min="13585" max="13585" width="15.140625" customWidth="1"/>
    <col min="13820" max="13820" width="10.140625" customWidth="1"/>
    <col min="13821" max="13821" width="38.5703125" customWidth="1"/>
    <col min="13822" max="13822" width="14.28515625" customWidth="1"/>
    <col min="13823" max="13823" width="22.140625" customWidth="1"/>
    <col min="13824" max="13824" width="12.140625" customWidth="1"/>
    <col min="13825" max="13825" width="23.42578125" customWidth="1"/>
    <col min="13826" max="13826" width="11.42578125" customWidth="1"/>
    <col min="13827" max="13827" width="25.140625" customWidth="1"/>
    <col min="13828" max="13828" width="24.42578125" customWidth="1"/>
    <col min="13829" max="13829" width="0" hidden="1" customWidth="1"/>
    <col min="13830" max="13830" width="28.7109375" customWidth="1"/>
    <col min="13831" max="13837" width="0" hidden="1" customWidth="1"/>
    <col min="13838" max="13838" width="11.5703125" customWidth="1"/>
    <col min="13839" max="13839" width="11" customWidth="1"/>
    <col min="13840" max="13840" width="12.28515625" customWidth="1"/>
    <col min="13841" max="13841" width="15.140625" customWidth="1"/>
    <col min="14076" max="14076" width="10.140625" customWidth="1"/>
    <col min="14077" max="14077" width="38.5703125" customWidth="1"/>
    <col min="14078" max="14078" width="14.28515625" customWidth="1"/>
    <col min="14079" max="14079" width="22.140625" customWidth="1"/>
    <col min="14080" max="14080" width="12.140625" customWidth="1"/>
    <col min="14081" max="14081" width="23.42578125" customWidth="1"/>
    <col min="14082" max="14082" width="11.42578125" customWidth="1"/>
    <col min="14083" max="14083" width="25.140625" customWidth="1"/>
    <col min="14084" max="14084" width="24.42578125" customWidth="1"/>
    <col min="14085" max="14085" width="0" hidden="1" customWidth="1"/>
    <col min="14086" max="14086" width="28.7109375" customWidth="1"/>
    <col min="14087" max="14093" width="0" hidden="1" customWidth="1"/>
    <col min="14094" max="14094" width="11.5703125" customWidth="1"/>
    <col min="14095" max="14095" width="11" customWidth="1"/>
    <col min="14096" max="14096" width="12.28515625" customWidth="1"/>
    <col min="14097" max="14097" width="15.140625" customWidth="1"/>
    <col min="14332" max="14332" width="10.140625" customWidth="1"/>
    <col min="14333" max="14333" width="38.5703125" customWidth="1"/>
    <col min="14334" max="14334" width="14.28515625" customWidth="1"/>
    <col min="14335" max="14335" width="22.140625" customWidth="1"/>
    <col min="14336" max="14336" width="12.140625" customWidth="1"/>
    <col min="14337" max="14337" width="23.42578125" customWidth="1"/>
    <col min="14338" max="14338" width="11.42578125" customWidth="1"/>
    <col min="14339" max="14339" width="25.140625" customWidth="1"/>
    <col min="14340" max="14340" width="24.42578125" customWidth="1"/>
    <col min="14341" max="14341" width="0" hidden="1" customWidth="1"/>
    <col min="14342" max="14342" width="28.7109375" customWidth="1"/>
    <col min="14343" max="14349" width="0" hidden="1" customWidth="1"/>
    <col min="14350" max="14350" width="11.5703125" customWidth="1"/>
    <col min="14351" max="14351" width="11" customWidth="1"/>
    <col min="14352" max="14352" width="12.28515625" customWidth="1"/>
    <col min="14353" max="14353" width="15.140625" customWidth="1"/>
    <col min="14588" max="14588" width="10.140625" customWidth="1"/>
    <col min="14589" max="14589" width="38.5703125" customWidth="1"/>
    <col min="14590" max="14590" width="14.28515625" customWidth="1"/>
    <col min="14591" max="14591" width="22.140625" customWidth="1"/>
    <col min="14592" max="14592" width="12.140625" customWidth="1"/>
    <col min="14593" max="14593" width="23.42578125" customWidth="1"/>
    <col min="14594" max="14594" width="11.42578125" customWidth="1"/>
    <col min="14595" max="14595" width="25.140625" customWidth="1"/>
    <col min="14596" max="14596" width="24.42578125" customWidth="1"/>
    <col min="14597" max="14597" width="0" hidden="1" customWidth="1"/>
    <col min="14598" max="14598" width="28.7109375" customWidth="1"/>
    <col min="14599" max="14605" width="0" hidden="1" customWidth="1"/>
    <col min="14606" max="14606" width="11.5703125" customWidth="1"/>
    <col min="14607" max="14607" width="11" customWidth="1"/>
    <col min="14608" max="14608" width="12.28515625" customWidth="1"/>
    <col min="14609" max="14609" width="15.140625" customWidth="1"/>
    <col min="14844" max="14844" width="10.140625" customWidth="1"/>
    <col min="14845" max="14845" width="38.5703125" customWidth="1"/>
    <col min="14846" max="14846" width="14.28515625" customWidth="1"/>
    <col min="14847" max="14847" width="22.140625" customWidth="1"/>
    <col min="14848" max="14848" width="12.140625" customWidth="1"/>
    <col min="14849" max="14849" width="23.42578125" customWidth="1"/>
    <col min="14850" max="14850" width="11.42578125" customWidth="1"/>
    <col min="14851" max="14851" width="25.140625" customWidth="1"/>
    <col min="14852" max="14852" width="24.42578125" customWidth="1"/>
    <col min="14853" max="14853" width="0" hidden="1" customWidth="1"/>
    <col min="14854" max="14854" width="28.7109375" customWidth="1"/>
    <col min="14855" max="14861" width="0" hidden="1" customWidth="1"/>
    <col min="14862" max="14862" width="11.5703125" customWidth="1"/>
    <col min="14863" max="14863" width="11" customWidth="1"/>
    <col min="14864" max="14864" width="12.28515625" customWidth="1"/>
    <col min="14865" max="14865" width="15.140625" customWidth="1"/>
    <col min="15100" max="15100" width="10.140625" customWidth="1"/>
    <col min="15101" max="15101" width="38.5703125" customWidth="1"/>
    <col min="15102" max="15102" width="14.28515625" customWidth="1"/>
    <col min="15103" max="15103" width="22.140625" customWidth="1"/>
    <col min="15104" max="15104" width="12.140625" customWidth="1"/>
    <col min="15105" max="15105" width="23.42578125" customWidth="1"/>
    <col min="15106" max="15106" width="11.42578125" customWidth="1"/>
    <col min="15107" max="15107" width="25.140625" customWidth="1"/>
    <col min="15108" max="15108" width="24.42578125" customWidth="1"/>
    <col min="15109" max="15109" width="0" hidden="1" customWidth="1"/>
    <col min="15110" max="15110" width="28.7109375" customWidth="1"/>
    <col min="15111" max="15117" width="0" hidden="1" customWidth="1"/>
    <col min="15118" max="15118" width="11.5703125" customWidth="1"/>
    <col min="15119" max="15119" width="11" customWidth="1"/>
    <col min="15120" max="15120" width="12.28515625" customWidth="1"/>
    <col min="15121" max="15121" width="15.140625" customWidth="1"/>
    <col min="15356" max="15356" width="10.140625" customWidth="1"/>
    <col min="15357" max="15357" width="38.5703125" customWidth="1"/>
    <col min="15358" max="15358" width="14.28515625" customWidth="1"/>
    <col min="15359" max="15359" width="22.140625" customWidth="1"/>
    <col min="15360" max="15360" width="12.140625" customWidth="1"/>
    <col min="15361" max="15361" width="23.42578125" customWidth="1"/>
    <col min="15362" max="15362" width="11.42578125" customWidth="1"/>
    <col min="15363" max="15363" width="25.140625" customWidth="1"/>
    <col min="15364" max="15364" width="24.42578125" customWidth="1"/>
    <col min="15365" max="15365" width="0" hidden="1" customWidth="1"/>
    <col min="15366" max="15366" width="28.7109375" customWidth="1"/>
    <col min="15367" max="15373" width="0" hidden="1" customWidth="1"/>
    <col min="15374" max="15374" width="11.5703125" customWidth="1"/>
    <col min="15375" max="15375" width="11" customWidth="1"/>
    <col min="15376" max="15376" width="12.28515625" customWidth="1"/>
    <col min="15377" max="15377" width="15.140625" customWidth="1"/>
    <col min="15612" max="15612" width="10.140625" customWidth="1"/>
    <col min="15613" max="15613" width="38.5703125" customWidth="1"/>
    <col min="15614" max="15614" width="14.28515625" customWidth="1"/>
    <col min="15615" max="15615" width="22.140625" customWidth="1"/>
    <col min="15616" max="15616" width="12.140625" customWidth="1"/>
    <col min="15617" max="15617" width="23.42578125" customWidth="1"/>
    <col min="15618" max="15618" width="11.42578125" customWidth="1"/>
    <col min="15619" max="15619" width="25.140625" customWidth="1"/>
    <col min="15620" max="15620" width="24.42578125" customWidth="1"/>
    <col min="15621" max="15621" width="0" hidden="1" customWidth="1"/>
    <col min="15622" max="15622" width="28.7109375" customWidth="1"/>
    <col min="15623" max="15629" width="0" hidden="1" customWidth="1"/>
    <col min="15630" max="15630" width="11.5703125" customWidth="1"/>
    <col min="15631" max="15631" width="11" customWidth="1"/>
    <col min="15632" max="15632" width="12.28515625" customWidth="1"/>
    <col min="15633" max="15633" width="15.140625" customWidth="1"/>
    <col min="15868" max="15868" width="10.140625" customWidth="1"/>
    <col min="15869" max="15869" width="38.5703125" customWidth="1"/>
    <col min="15870" max="15870" width="14.28515625" customWidth="1"/>
    <col min="15871" max="15871" width="22.140625" customWidth="1"/>
    <col min="15872" max="15872" width="12.140625" customWidth="1"/>
    <col min="15873" max="15873" width="23.42578125" customWidth="1"/>
    <col min="15874" max="15874" width="11.42578125" customWidth="1"/>
    <col min="15875" max="15875" width="25.140625" customWidth="1"/>
    <col min="15876" max="15876" width="24.42578125" customWidth="1"/>
    <col min="15877" max="15877" width="0" hidden="1" customWidth="1"/>
    <col min="15878" max="15878" width="28.7109375" customWidth="1"/>
    <col min="15879" max="15885" width="0" hidden="1" customWidth="1"/>
    <col min="15886" max="15886" width="11.5703125" customWidth="1"/>
    <col min="15887" max="15887" width="11" customWidth="1"/>
    <col min="15888" max="15888" width="12.28515625" customWidth="1"/>
    <col min="15889" max="15889" width="15.140625" customWidth="1"/>
    <col min="16124" max="16124" width="10.140625" customWidth="1"/>
    <col min="16125" max="16125" width="38.5703125" customWidth="1"/>
    <col min="16126" max="16126" width="14.28515625" customWidth="1"/>
    <col min="16127" max="16127" width="22.140625" customWidth="1"/>
    <col min="16128" max="16128" width="12.140625" customWidth="1"/>
    <col min="16129" max="16129" width="23.42578125" customWidth="1"/>
    <col min="16130" max="16130" width="11.42578125" customWidth="1"/>
    <col min="16131" max="16131" width="25.140625" customWidth="1"/>
    <col min="16132" max="16132" width="24.42578125" customWidth="1"/>
    <col min="16133" max="16133" width="0" hidden="1" customWidth="1"/>
    <col min="16134" max="16134" width="28.7109375" customWidth="1"/>
    <col min="16135" max="16141" width="0" hidden="1" customWidth="1"/>
    <col min="16142" max="16142" width="11.5703125" customWidth="1"/>
    <col min="16143" max="16143" width="11" customWidth="1"/>
    <col min="16144" max="16144" width="12.28515625" customWidth="1"/>
    <col min="16145" max="16145" width="15.140625" customWidth="1"/>
  </cols>
  <sheetData>
    <row r="1" spans="1:13" ht="12.75" customHeight="1" x14ac:dyDescent="0.2">
      <c r="I1" s="31"/>
      <c r="J1" s="31"/>
      <c r="K1" s="31"/>
      <c r="L1" s="31"/>
    </row>
    <row r="2" spans="1:13" ht="15.75" x14ac:dyDescent="0.2">
      <c r="A2" s="2"/>
      <c r="B2" s="2"/>
      <c r="C2" s="3" t="s">
        <v>0</v>
      </c>
      <c r="D2" s="2"/>
      <c r="E2" s="2"/>
      <c r="F2" s="2"/>
      <c r="G2" s="2"/>
      <c r="H2" s="2" t="s">
        <v>1</v>
      </c>
      <c r="I2" s="32">
        <f>I108</f>
        <v>49076899.997999996</v>
      </c>
      <c r="J2" s="32"/>
      <c r="K2" s="32"/>
      <c r="L2" s="32"/>
      <c r="M2" s="33"/>
    </row>
    <row r="3" spans="1:13" ht="15.75" x14ac:dyDescent="0.2">
      <c r="A3" s="2"/>
      <c r="B3" s="3" t="s">
        <v>251</v>
      </c>
      <c r="D3" s="2"/>
      <c r="E3" s="2"/>
      <c r="F3" s="2"/>
      <c r="G3" s="2"/>
      <c r="H3" s="2"/>
      <c r="I3" s="31"/>
      <c r="J3" s="31"/>
      <c r="K3" s="31"/>
      <c r="L3" s="31"/>
    </row>
    <row r="4" spans="1:13" ht="21" customHeight="1" x14ac:dyDescent="0.2">
      <c r="D4" s="5" t="s">
        <v>229</v>
      </c>
      <c r="H4" s="3"/>
      <c r="I4" s="34"/>
      <c r="J4" s="34"/>
      <c r="K4" s="34"/>
      <c r="L4" s="34"/>
    </row>
    <row r="5" spans="1:13" ht="12.75" customHeight="1" x14ac:dyDescent="0.2">
      <c r="A5" s="6"/>
      <c r="B5" s="7"/>
      <c r="C5" s="6"/>
      <c r="D5" s="7"/>
      <c r="E5" s="7"/>
      <c r="F5" s="7"/>
      <c r="G5" s="7"/>
      <c r="H5" s="7"/>
    </row>
    <row r="6" spans="1:13" ht="12.75" customHeight="1" x14ac:dyDescent="0.2">
      <c r="I6" s="35"/>
      <c r="J6" s="35"/>
      <c r="K6" s="35"/>
      <c r="L6" s="35"/>
    </row>
    <row r="7" spans="1:13" ht="15.75" x14ac:dyDescent="0.25">
      <c r="A7" s="8" t="s">
        <v>2</v>
      </c>
    </row>
    <row r="8" spans="1:13" ht="25.7" customHeight="1" x14ac:dyDescent="0.2">
      <c r="A8" s="9" t="s">
        <v>3</v>
      </c>
      <c r="B8" s="10" t="s">
        <v>4</v>
      </c>
      <c r="C8" s="9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10" t="s">
        <v>10</v>
      </c>
      <c r="I8" s="10" t="s">
        <v>230</v>
      </c>
      <c r="J8" s="59" t="s">
        <v>237</v>
      </c>
      <c r="K8" s="59" t="s">
        <v>238</v>
      </c>
      <c r="L8" s="10" t="s">
        <v>11</v>
      </c>
      <c r="M8" s="10" t="s">
        <v>12</v>
      </c>
    </row>
    <row r="9" spans="1:13" ht="51" customHeight="1" x14ac:dyDescent="0.2">
      <c r="A9" s="11" t="s">
        <v>13</v>
      </c>
      <c r="B9" s="12" t="s">
        <v>14</v>
      </c>
      <c r="C9" s="56" t="s">
        <v>15</v>
      </c>
      <c r="D9" s="12" t="s">
        <v>16</v>
      </c>
      <c r="E9" s="13" t="s">
        <v>17</v>
      </c>
      <c r="F9" s="12" t="s">
        <v>18</v>
      </c>
      <c r="G9" s="14" t="s">
        <v>19</v>
      </c>
      <c r="H9" s="12" t="s">
        <v>20</v>
      </c>
      <c r="I9" s="36">
        <v>1950000</v>
      </c>
      <c r="J9" s="36">
        <f>I9*1.04</f>
        <v>2028000</v>
      </c>
      <c r="K9" s="36">
        <f>J9*1.04</f>
        <v>2109120</v>
      </c>
      <c r="L9" s="37"/>
      <c r="M9" s="38" t="s">
        <v>21</v>
      </c>
    </row>
    <row r="10" spans="1:13" ht="58.5" customHeight="1" x14ac:dyDescent="0.2">
      <c r="A10" s="11" t="s">
        <v>13</v>
      </c>
      <c r="B10" s="12" t="s">
        <v>14</v>
      </c>
      <c r="C10" s="56" t="s">
        <v>15</v>
      </c>
      <c r="D10" s="12" t="s">
        <v>16</v>
      </c>
      <c r="E10" s="13" t="s">
        <v>22</v>
      </c>
      <c r="F10" s="12" t="s">
        <v>23</v>
      </c>
      <c r="G10" s="13" t="s">
        <v>24</v>
      </c>
      <c r="H10" s="12" t="s">
        <v>25</v>
      </c>
      <c r="I10" s="36">
        <v>50592</v>
      </c>
      <c r="J10" s="36">
        <f t="shared" ref="J10:K10" si="0">I10*1.04</f>
        <v>52615.68</v>
      </c>
      <c r="K10" s="36">
        <f t="shared" si="0"/>
        <v>54720.307200000003</v>
      </c>
      <c r="L10" s="37"/>
      <c r="M10" s="38" t="s">
        <v>26</v>
      </c>
    </row>
    <row r="11" spans="1:13" ht="78.75" outlineLevel="1" x14ac:dyDescent="0.2">
      <c r="A11" s="11" t="s">
        <v>13</v>
      </c>
      <c r="B11" s="12" t="s">
        <v>14</v>
      </c>
      <c r="C11" s="56" t="s">
        <v>15</v>
      </c>
      <c r="D11" s="12" t="s">
        <v>16</v>
      </c>
      <c r="E11" s="13" t="s">
        <v>27</v>
      </c>
      <c r="F11" s="12" t="s">
        <v>28</v>
      </c>
      <c r="G11" s="14" t="s">
        <v>29</v>
      </c>
      <c r="H11" s="12" t="s">
        <v>30</v>
      </c>
      <c r="I11" s="36">
        <f>I9*0.302</f>
        <v>588900</v>
      </c>
      <c r="J11" s="36">
        <f>J9*0.302</f>
        <v>612456</v>
      </c>
      <c r="K11" s="36">
        <f>K9*0.302</f>
        <v>636954.24</v>
      </c>
      <c r="L11" s="37"/>
      <c r="M11" s="38" t="s">
        <v>31</v>
      </c>
    </row>
    <row r="12" spans="1:13" ht="33.75" outlineLevel="1" x14ac:dyDescent="0.2">
      <c r="A12" s="16" t="s">
        <v>13</v>
      </c>
      <c r="B12" s="17" t="s">
        <v>14</v>
      </c>
      <c r="C12" s="19"/>
      <c r="D12" s="17"/>
      <c r="E12" s="19"/>
      <c r="F12" s="17"/>
      <c r="G12" s="20"/>
      <c r="H12" s="17"/>
      <c r="I12" s="39">
        <f>I9+I10+I11</f>
        <v>2589492</v>
      </c>
      <c r="J12" s="39">
        <f>SUM(J9:J11)</f>
        <v>2693071.6799999997</v>
      </c>
      <c r="K12" s="39">
        <f>SUM(K9:K11)</f>
        <v>2800794.5471999999</v>
      </c>
      <c r="L12" s="40"/>
      <c r="M12" s="41"/>
    </row>
    <row r="13" spans="1:13" ht="45" outlineLevel="1" x14ac:dyDescent="0.2">
      <c r="A13" s="11" t="s">
        <v>32</v>
      </c>
      <c r="B13" s="12" t="s">
        <v>33</v>
      </c>
      <c r="C13" s="11" t="s">
        <v>34</v>
      </c>
      <c r="D13" s="12" t="s">
        <v>35</v>
      </c>
      <c r="E13" s="11" t="s">
        <v>22</v>
      </c>
      <c r="F13" s="12" t="s">
        <v>23</v>
      </c>
      <c r="G13" s="14" t="s">
        <v>24</v>
      </c>
      <c r="H13" s="12" t="s">
        <v>25</v>
      </c>
      <c r="I13" s="42">
        <v>455328</v>
      </c>
      <c r="J13" s="42">
        <f>I13*1.04</f>
        <v>473541.12</v>
      </c>
      <c r="K13" s="42">
        <f>J13*1.04</f>
        <v>492482.7648</v>
      </c>
      <c r="L13" s="37"/>
      <c r="M13" s="38" t="s">
        <v>231</v>
      </c>
    </row>
    <row r="14" spans="1:13" ht="45" outlineLevel="1" x14ac:dyDescent="0.2">
      <c r="A14" s="11" t="s">
        <v>32</v>
      </c>
      <c r="B14" s="12" t="s">
        <v>33</v>
      </c>
      <c r="C14" s="11" t="s">
        <v>34</v>
      </c>
      <c r="D14" s="12" t="s">
        <v>35</v>
      </c>
      <c r="E14" s="11" t="s">
        <v>36</v>
      </c>
      <c r="F14" s="12" t="s">
        <v>37</v>
      </c>
      <c r="G14" s="14" t="s">
        <v>24</v>
      </c>
      <c r="H14" s="12" t="s">
        <v>25</v>
      </c>
      <c r="I14" s="42">
        <v>15810</v>
      </c>
      <c r="J14" s="42">
        <f t="shared" ref="J14:K21" si="1">I14*1.04</f>
        <v>16442.400000000001</v>
      </c>
      <c r="K14" s="42">
        <f t="shared" si="1"/>
        <v>17100.096000000001</v>
      </c>
      <c r="L14" s="37"/>
      <c r="M14" s="38" t="s">
        <v>38</v>
      </c>
    </row>
    <row r="15" spans="1:13" ht="45" outlineLevel="1" x14ac:dyDescent="0.2">
      <c r="A15" s="11" t="s">
        <v>32</v>
      </c>
      <c r="B15" s="12" t="s">
        <v>33</v>
      </c>
      <c r="C15" s="11" t="s">
        <v>34</v>
      </c>
      <c r="D15" s="12" t="s">
        <v>35</v>
      </c>
      <c r="E15" s="11" t="s">
        <v>39</v>
      </c>
      <c r="F15" s="12" t="s">
        <v>40</v>
      </c>
      <c r="G15" s="14" t="s">
        <v>41</v>
      </c>
      <c r="H15" s="12" t="s">
        <v>42</v>
      </c>
      <c r="I15" s="42">
        <v>0</v>
      </c>
      <c r="J15" s="42">
        <f t="shared" si="1"/>
        <v>0</v>
      </c>
      <c r="K15" s="42">
        <f t="shared" si="1"/>
        <v>0</v>
      </c>
      <c r="L15" s="37"/>
      <c r="M15" s="38"/>
    </row>
    <row r="16" spans="1:13" ht="45" outlineLevel="1" x14ac:dyDescent="0.2">
      <c r="A16" s="11" t="s">
        <v>32</v>
      </c>
      <c r="B16" s="12" t="s">
        <v>33</v>
      </c>
      <c r="C16" s="11" t="s">
        <v>34</v>
      </c>
      <c r="D16" s="12" t="s">
        <v>35</v>
      </c>
      <c r="E16" s="11" t="s">
        <v>39</v>
      </c>
      <c r="F16" s="12" t="s">
        <v>40</v>
      </c>
      <c r="G16" s="14" t="s">
        <v>43</v>
      </c>
      <c r="H16" s="12" t="s">
        <v>44</v>
      </c>
      <c r="I16" s="42">
        <v>8000</v>
      </c>
      <c r="J16" s="42">
        <f t="shared" si="1"/>
        <v>8320</v>
      </c>
      <c r="K16" s="42">
        <f t="shared" si="1"/>
        <v>8652.8000000000011</v>
      </c>
      <c r="L16" s="37"/>
      <c r="M16" s="38"/>
    </row>
    <row r="17" spans="1:13" ht="45" outlineLevel="1" x14ac:dyDescent="0.2">
      <c r="A17" s="11" t="s">
        <v>32</v>
      </c>
      <c r="B17" s="12" t="s">
        <v>33</v>
      </c>
      <c r="C17" s="11" t="s">
        <v>45</v>
      </c>
      <c r="D17" s="12" t="s">
        <v>46</v>
      </c>
      <c r="E17" s="11" t="s">
        <v>36</v>
      </c>
      <c r="F17" s="12" t="s">
        <v>37</v>
      </c>
      <c r="G17" s="14" t="s">
        <v>24</v>
      </c>
      <c r="H17" s="12" t="s">
        <v>25</v>
      </c>
      <c r="I17" s="43">
        <v>400000</v>
      </c>
      <c r="J17" s="42">
        <f t="shared" si="1"/>
        <v>416000</v>
      </c>
      <c r="K17" s="42">
        <f t="shared" si="1"/>
        <v>432640</v>
      </c>
      <c r="L17" s="44"/>
      <c r="M17" s="45" t="s">
        <v>47</v>
      </c>
    </row>
    <row r="18" spans="1:13" ht="45" outlineLevel="1" x14ac:dyDescent="0.2">
      <c r="A18" s="11" t="s">
        <v>32</v>
      </c>
      <c r="B18" s="12" t="s">
        <v>33</v>
      </c>
      <c r="C18" s="11" t="s">
        <v>45</v>
      </c>
      <c r="D18" s="12" t="s">
        <v>46</v>
      </c>
      <c r="E18" s="11" t="s">
        <v>36</v>
      </c>
      <c r="F18" s="12" t="s">
        <v>37</v>
      </c>
      <c r="G18" s="14" t="s">
        <v>49</v>
      </c>
      <c r="H18" s="12" t="s">
        <v>50</v>
      </c>
      <c r="I18" s="42">
        <v>0</v>
      </c>
      <c r="J18" s="42">
        <f t="shared" si="1"/>
        <v>0</v>
      </c>
      <c r="K18" s="42">
        <f t="shared" si="1"/>
        <v>0</v>
      </c>
      <c r="L18" s="37"/>
      <c r="M18" s="38"/>
    </row>
    <row r="19" spans="1:13" ht="45" outlineLevel="1" x14ac:dyDescent="0.2">
      <c r="A19" s="11" t="s">
        <v>32</v>
      </c>
      <c r="B19" s="12" t="s">
        <v>33</v>
      </c>
      <c r="C19" s="11" t="s">
        <v>45</v>
      </c>
      <c r="D19" s="12" t="s">
        <v>46</v>
      </c>
      <c r="E19" s="11" t="s">
        <v>36</v>
      </c>
      <c r="F19" s="12" t="s">
        <v>37</v>
      </c>
      <c r="G19" s="14" t="s">
        <v>48</v>
      </c>
      <c r="H19" s="12" t="s">
        <v>51</v>
      </c>
      <c r="I19" s="42">
        <v>52700</v>
      </c>
      <c r="J19" s="42">
        <f t="shared" si="1"/>
        <v>54808</v>
      </c>
      <c r="K19" s="42">
        <f t="shared" si="1"/>
        <v>57000.32</v>
      </c>
      <c r="L19" s="37"/>
      <c r="M19" s="38" t="s">
        <v>52</v>
      </c>
    </row>
    <row r="20" spans="1:13" ht="45" outlineLevel="1" x14ac:dyDescent="0.2">
      <c r="A20" s="11" t="s">
        <v>32</v>
      </c>
      <c r="B20" s="12" t="s">
        <v>33</v>
      </c>
      <c r="C20" s="11" t="s">
        <v>45</v>
      </c>
      <c r="D20" s="12" t="s">
        <v>46</v>
      </c>
      <c r="E20" s="11" t="s">
        <v>36</v>
      </c>
      <c r="F20" s="12" t="s">
        <v>37</v>
      </c>
      <c r="G20" s="14" t="s">
        <v>53</v>
      </c>
      <c r="H20" s="12" t="s">
        <v>54</v>
      </c>
      <c r="I20" s="42">
        <v>0</v>
      </c>
      <c r="J20" s="42">
        <f t="shared" si="1"/>
        <v>0</v>
      </c>
      <c r="K20" s="42">
        <f t="shared" si="1"/>
        <v>0</v>
      </c>
      <c r="L20" s="37"/>
      <c r="M20" s="38"/>
    </row>
    <row r="21" spans="1:13" ht="56.25" outlineLevel="1" x14ac:dyDescent="0.2">
      <c r="A21" s="11" t="s">
        <v>32</v>
      </c>
      <c r="B21" s="12" t="s">
        <v>33</v>
      </c>
      <c r="C21" s="11" t="s">
        <v>55</v>
      </c>
      <c r="D21" s="12" t="s">
        <v>56</v>
      </c>
      <c r="E21" s="11" t="s">
        <v>57</v>
      </c>
      <c r="F21" s="12" t="s">
        <v>58</v>
      </c>
      <c r="G21" s="14" t="s">
        <v>59</v>
      </c>
      <c r="H21" s="12" t="s">
        <v>60</v>
      </c>
      <c r="I21" s="42">
        <v>22661</v>
      </c>
      <c r="J21" s="42">
        <f t="shared" si="1"/>
        <v>23567.440000000002</v>
      </c>
      <c r="K21" s="42">
        <f t="shared" si="1"/>
        <v>24510.137600000002</v>
      </c>
      <c r="L21" s="37"/>
      <c r="M21" s="38" t="s">
        <v>61</v>
      </c>
    </row>
    <row r="22" spans="1:13" ht="56.25" outlineLevel="1" x14ac:dyDescent="0.2">
      <c r="A22" s="19" t="s">
        <v>32</v>
      </c>
      <c r="B22" s="17" t="s">
        <v>33</v>
      </c>
      <c r="C22" s="19"/>
      <c r="D22" s="17"/>
      <c r="E22" s="19"/>
      <c r="F22" s="17"/>
      <c r="G22" s="20"/>
      <c r="H22" s="17"/>
      <c r="I22" s="39">
        <f>SUM(I13:I21)</f>
        <v>954499</v>
      </c>
      <c r="J22" s="39">
        <f>SUM(J13:J21)</f>
        <v>992678.96</v>
      </c>
      <c r="K22" s="39">
        <f>SUM(K13:K21)</f>
        <v>1032386.1183999999</v>
      </c>
      <c r="L22" s="40"/>
      <c r="M22" s="41"/>
    </row>
    <row r="23" spans="1:13" ht="45" outlineLevel="1" x14ac:dyDescent="0.2">
      <c r="A23" s="11" t="s">
        <v>62</v>
      </c>
      <c r="B23" s="12" t="s">
        <v>63</v>
      </c>
      <c r="C23" s="11" t="s">
        <v>64</v>
      </c>
      <c r="D23" s="12" t="s">
        <v>16</v>
      </c>
      <c r="E23" s="11" t="s">
        <v>17</v>
      </c>
      <c r="F23" s="12" t="s">
        <v>18</v>
      </c>
      <c r="G23" s="14" t="s">
        <v>19</v>
      </c>
      <c r="H23" s="12" t="s">
        <v>20</v>
      </c>
      <c r="I23" s="43">
        <v>1988438</v>
      </c>
      <c r="J23" s="43">
        <f>I23*1.04</f>
        <v>2067975.52</v>
      </c>
      <c r="K23" s="43">
        <f>J23*1.04</f>
        <v>2150694.5408000001</v>
      </c>
      <c r="L23" s="37"/>
      <c r="M23" s="38" t="s">
        <v>65</v>
      </c>
    </row>
    <row r="24" spans="1:13" ht="78.75" outlineLevel="1" x14ac:dyDescent="0.2">
      <c r="A24" s="11" t="s">
        <v>62</v>
      </c>
      <c r="B24" s="12" t="s">
        <v>63</v>
      </c>
      <c r="C24" s="11" t="s">
        <v>64</v>
      </c>
      <c r="D24" s="12" t="s">
        <v>16</v>
      </c>
      <c r="E24" s="11" t="s">
        <v>27</v>
      </c>
      <c r="F24" s="12" t="s">
        <v>28</v>
      </c>
      <c r="G24" s="14" t="s">
        <v>29</v>
      </c>
      <c r="H24" s="12" t="s">
        <v>30</v>
      </c>
      <c r="I24" s="43">
        <f>I23*0.302</f>
        <v>600508.27599999995</v>
      </c>
      <c r="J24" s="43">
        <f>J23*0.302</f>
        <v>624528.60704000003</v>
      </c>
      <c r="K24" s="43">
        <f>K23*0.302</f>
        <v>649509.75132160005</v>
      </c>
      <c r="L24" s="37"/>
      <c r="M24" s="38" t="s">
        <v>66</v>
      </c>
    </row>
    <row r="25" spans="1:13" ht="45" outlineLevel="1" x14ac:dyDescent="0.2">
      <c r="A25" s="11" t="s">
        <v>62</v>
      </c>
      <c r="B25" s="12" t="s">
        <v>63</v>
      </c>
      <c r="C25" s="11" t="s">
        <v>34</v>
      </c>
      <c r="D25" s="12" t="s">
        <v>35</v>
      </c>
      <c r="E25" s="11" t="s">
        <v>17</v>
      </c>
      <c r="F25" s="12" t="s">
        <v>18</v>
      </c>
      <c r="G25" s="14" t="s">
        <v>19</v>
      </c>
      <c r="H25" s="12" t="s">
        <v>20</v>
      </c>
      <c r="I25" s="52">
        <f>14007256-500000</f>
        <v>13507256</v>
      </c>
      <c r="J25" s="43">
        <f t="shared" ref="J25:K40" si="2">I25*1.04</f>
        <v>14047546.24</v>
      </c>
      <c r="K25" s="43">
        <f t="shared" si="2"/>
        <v>14609448.089600001</v>
      </c>
      <c r="L25" s="37"/>
      <c r="M25" s="38" t="s">
        <v>67</v>
      </c>
    </row>
    <row r="26" spans="1:13" ht="45" outlineLevel="1" x14ac:dyDescent="0.2">
      <c r="A26" s="11" t="s">
        <v>62</v>
      </c>
      <c r="B26" s="12" t="s">
        <v>63</v>
      </c>
      <c r="C26" s="11" t="s">
        <v>34</v>
      </c>
      <c r="D26" s="12" t="s">
        <v>35</v>
      </c>
      <c r="E26" s="11" t="s">
        <v>17</v>
      </c>
      <c r="F26" s="12" t="s">
        <v>18</v>
      </c>
      <c r="G26" s="14" t="s">
        <v>68</v>
      </c>
      <c r="H26" s="12" t="s">
        <v>69</v>
      </c>
      <c r="I26" s="52">
        <v>50000</v>
      </c>
      <c r="J26" s="43">
        <f t="shared" si="2"/>
        <v>52000</v>
      </c>
      <c r="K26" s="43">
        <f t="shared" si="2"/>
        <v>54080</v>
      </c>
      <c r="L26" s="37"/>
      <c r="M26" s="38" t="s">
        <v>70</v>
      </c>
    </row>
    <row r="27" spans="1:13" ht="78.75" outlineLevel="1" x14ac:dyDescent="0.2">
      <c r="A27" s="11" t="s">
        <v>62</v>
      </c>
      <c r="B27" s="12" t="s">
        <v>63</v>
      </c>
      <c r="C27" s="11" t="s">
        <v>34</v>
      </c>
      <c r="D27" s="12" t="s">
        <v>35</v>
      </c>
      <c r="E27" s="11" t="s">
        <v>27</v>
      </c>
      <c r="F27" s="12" t="s">
        <v>28</v>
      </c>
      <c r="G27" s="14" t="s">
        <v>29</v>
      </c>
      <c r="H27" s="12" t="s">
        <v>30</v>
      </c>
      <c r="I27" s="52">
        <f>I25*0.302</f>
        <v>4079191.3119999999</v>
      </c>
      <c r="J27" s="52">
        <f>J25*0.302</f>
        <v>4242358.9644799996</v>
      </c>
      <c r="K27" s="52">
        <f>K25*0.302</f>
        <v>4412053.3230592003</v>
      </c>
      <c r="L27" s="37"/>
      <c r="M27" s="38" t="s">
        <v>71</v>
      </c>
    </row>
    <row r="28" spans="1:13" ht="45" outlineLevel="1" x14ac:dyDescent="0.2">
      <c r="A28" s="11" t="s">
        <v>62</v>
      </c>
      <c r="B28" s="12" t="s">
        <v>63</v>
      </c>
      <c r="C28" s="11" t="s">
        <v>34</v>
      </c>
      <c r="D28" s="12" t="s">
        <v>35</v>
      </c>
      <c r="E28" s="11" t="s">
        <v>36</v>
      </c>
      <c r="F28" s="12" t="s">
        <v>37</v>
      </c>
      <c r="G28" s="14" t="s">
        <v>72</v>
      </c>
      <c r="H28" s="12" t="s">
        <v>73</v>
      </c>
      <c r="I28" s="52">
        <v>215632</v>
      </c>
      <c r="J28" s="43">
        <f t="shared" si="2"/>
        <v>224257.28</v>
      </c>
      <c r="K28" s="43">
        <f t="shared" si="2"/>
        <v>233227.57120000001</v>
      </c>
      <c r="L28" s="37"/>
      <c r="M28" s="38" t="s">
        <v>232</v>
      </c>
    </row>
    <row r="29" spans="1:13" ht="45" outlineLevel="1" x14ac:dyDescent="0.2">
      <c r="A29" s="11" t="s">
        <v>62</v>
      </c>
      <c r="B29" s="12" t="s">
        <v>63</v>
      </c>
      <c r="C29" s="11" t="s">
        <v>34</v>
      </c>
      <c r="D29" s="12" t="s">
        <v>35</v>
      </c>
      <c r="E29" s="11" t="s">
        <v>74</v>
      </c>
      <c r="F29" s="12" t="s">
        <v>37</v>
      </c>
      <c r="G29" s="14" t="s">
        <v>75</v>
      </c>
      <c r="H29" s="12" t="s">
        <v>76</v>
      </c>
      <c r="I29" s="52">
        <v>0</v>
      </c>
      <c r="J29" s="43">
        <f t="shared" si="2"/>
        <v>0</v>
      </c>
      <c r="K29" s="43">
        <f t="shared" si="2"/>
        <v>0</v>
      </c>
      <c r="L29" s="44"/>
      <c r="M29" s="45" t="s">
        <v>77</v>
      </c>
    </row>
    <row r="30" spans="1:13" ht="45" outlineLevel="1" x14ac:dyDescent="0.2">
      <c r="A30" s="11" t="s">
        <v>62</v>
      </c>
      <c r="B30" s="12" t="s">
        <v>63</v>
      </c>
      <c r="C30" s="11" t="s">
        <v>34</v>
      </c>
      <c r="D30" s="12" t="s">
        <v>35</v>
      </c>
      <c r="E30" s="11" t="s">
        <v>79</v>
      </c>
      <c r="F30" s="12" t="s">
        <v>37</v>
      </c>
      <c r="G30" s="14" t="s">
        <v>78</v>
      </c>
      <c r="H30" s="12" t="s">
        <v>80</v>
      </c>
      <c r="I30" s="52">
        <v>40000</v>
      </c>
      <c r="J30" s="43">
        <f t="shared" si="2"/>
        <v>41600</v>
      </c>
      <c r="K30" s="43">
        <f t="shared" si="2"/>
        <v>43264</v>
      </c>
      <c r="L30" s="37"/>
      <c r="M30" s="38" t="s">
        <v>252</v>
      </c>
    </row>
    <row r="31" spans="1:13" ht="45" outlineLevel="1" x14ac:dyDescent="0.2">
      <c r="A31" s="11" t="s">
        <v>62</v>
      </c>
      <c r="B31" s="12" t="s">
        <v>63</v>
      </c>
      <c r="C31" s="11" t="s">
        <v>34</v>
      </c>
      <c r="D31" s="12" t="s">
        <v>35</v>
      </c>
      <c r="E31" s="11" t="s">
        <v>36</v>
      </c>
      <c r="F31" s="12" t="s">
        <v>37</v>
      </c>
      <c r="G31" s="14" t="s">
        <v>78</v>
      </c>
      <c r="H31" s="12" t="s">
        <v>80</v>
      </c>
      <c r="I31" s="52">
        <v>14000</v>
      </c>
      <c r="J31" s="43">
        <f t="shared" si="2"/>
        <v>14560</v>
      </c>
      <c r="K31" s="43">
        <f t="shared" si="2"/>
        <v>15142.4</v>
      </c>
      <c r="L31" s="37"/>
      <c r="M31" s="38" t="s">
        <v>82</v>
      </c>
    </row>
    <row r="32" spans="1:13" ht="45" outlineLevel="1" x14ac:dyDescent="0.2">
      <c r="A32" s="11" t="s">
        <v>62</v>
      </c>
      <c r="B32" s="12" t="s">
        <v>63</v>
      </c>
      <c r="C32" s="11" t="s">
        <v>34</v>
      </c>
      <c r="D32" s="12" t="s">
        <v>35</v>
      </c>
      <c r="E32" s="11" t="s">
        <v>36</v>
      </c>
      <c r="F32" s="12" t="s">
        <v>37</v>
      </c>
      <c r="G32" s="14" t="s">
        <v>81</v>
      </c>
      <c r="H32" s="12" t="s">
        <v>83</v>
      </c>
      <c r="I32" s="52">
        <v>168640</v>
      </c>
      <c r="J32" s="43">
        <f t="shared" si="2"/>
        <v>175385.60000000001</v>
      </c>
      <c r="K32" s="43">
        <f t="shared" si="2"/>
        <v>182401.024</v>
      </c>
      <c r="L32" s="37"/>
      <c r="M32" s="38" t="s">
        <v>233</v>
      </c>
    </row>
    <row r="33" spans="1:13" ht="136.5" customHeight="1" outlineLevel="1" x14ac:dyDescent="0.2">
      <c r="A33" s="11" t="s">
        <v>62</v>
      </c>
      <c r="B33" s="12" t="s">
        <v>63</v>
      </c>
      <c r="C33" s="11" t="s">
        <v>34</v>
      </c>
      <c r="D33" s="12" t="s">
        <v>35</v>
      </c>
      <c r="E33" s="11" t="s">
        <v>36</v>
      </c>
      <c r="F33" s="12" t="s">
        <v>37</v>
      </c>
      <c r="G33" s="14" t="s">
        <v>24</v>
      </c>
      <c r="H33" s="12" t="s">
        <v>25</v>
      </c>
      <c r="I33" s="52">
        <f>1051480-200000</f>
        <v>851480</v>
      </c>
      <c r="J33" s="43">
        <f t="shared" si="2"/>
        <v>885539.20000000007</v>
      </c>
      <c r="K33" s="43">
        <f t="shared" si="2"/>
        <v>920960.76800000016</v>
      </c>
      <c r="L33" s="37"/>
      <c r="M33" s="38" t="s">
        <v>234</v>
      </c>
    </row>
    <row r="34" spans="1:13" ht="45" outlineLevel="1" x14ac:dyDescent="0.2">
      <c r="A34" s="11" t="s">
        <v>62</v>
      </c>
      <c r="B34" s="12" t="s">
        <v>63</v>
      </c>
      <c r="C34" s="11" t="s">
        <v>34</v>
      </c>
      <c r="D34" s="12" t="s">
        <v>35</v>
      </c>
      <c r="E34" s="11" t="s">
        <v>36</v>
      </c>
      <c r="F34" s="12" t="s">
        <v>37</v>
      </c>
      <c r="G34" s="14" t="s">
        <v>49</v>
      </c>
      <c r="H34" s="12" t="s">
        <v>50</v>
      </c>
      <c r="I34" s="52">
        <f>381700-300000</f>
        <v>81700</v>
      </c>
      <c r="J34" s="43">
        <f t="shared" si="2"/>
        <v>84968</v>
      </c>
      <c r="K34" s="43">
        <f t="shared" si="2"/>
        <v>88366.720000000001</v>
      </c>
      <c r="L34" s="44"/>
      <c r="M34" s="45" t="s">
        <v>235</v>
      </c>
    </row>
    <row r="35" spans="1:13" ht="45" outlineLevel="1" x14ac:dyDescent="0.2">
      <c r="A35" s="11" t="s">
        <v>62</v>
      </c>
      <c r="B35" s="12" t="s">
        <v>63</v>
      </c>
      <c r="C35" s="11" t="s">
        <v>34</v>
      </c>
      <c r="D35" s="12" t="s">
        <v>35</v>
      </c>
      <c r="E35" s="11" t="s">
        <v>36</v>
      </c>
      <c r="F35" s="12" t="s">
        <v>37</v>
      </c>
      <c r="G35" s="14" t="s">
        <v>48</v>
      </c>
      <c r="H35" s="12" t="s">
        <v>51</v>
      </c>
      <c r="I35" s="52">
        <f>250000-150000-50000</f>
        <v>50000</v>
      </c>
      <c r="J35" s="43">
        <f t="shared" si="2"/>
        <v>52000</v>
      </c>
      <c r="K35" s="43">
        <f t="shared" si="2"/>
        <v>54080</v>
      </c>
      <c r="L35" s="37"/>
      <c r="M35" s="38" t="s">
        <v>84</v>
      </c>
    </row>
    <row r="36" spans="1:13" ht="45" outlineLevel="1" x14ac:dyDescent="0.2">
      <c r="A36" s="11" t="s">
        <v>62</v>
      </c>
      <c r="B36" s="12" t="s">
        <v>63</v>
      </c>
      <c r="C36" s="11" t="s">
        <v>34</v>
      </c>
      <c r="D36" s="12" t="s">
        <v>35</v>
      </c>
      <c r="E36" s="11" t="s">
        <v>36</v>
      </c>
      <c r="F36" s="12" t="s">
        <v>37</v>
      </c>
      <c r="G36" s="14" t="s">
        <v>53</v>
      </c>
      <c r="H36" s="12" t="s">
        <v>54</v>
      </c>
      <c r="I36" s="42">
        <v>0</v>
      </c>
      <c r="J36" s="43">
        <f t="shared" si="2"/>
        <v>0</v>
      </c>
      <c r="K36" s="43">
        <f t="shared" si="2"/>
        <v>0</v>
      </c>
      <c r="L36" s="37"/>
      <c r="M36" s="38"/>
    </row>
    <row r="37" spans="1:13" ht="45" outlineLevel="1" x14ac:dyDescent="0.2">
      <c r="A37" s="11" t="s">
        <v>62</v>
      </c>
      <c r="B37" s="12" t="s">
        <v>63</v>
      </c>
      <c r="C37" s="11" t="s">
        <v>34</v>
      </c>
      <c r="D37" s="12" t="s">
        <v>35</v>
      </c>
      <c r="E37" s="11" t="s">
        <v>79</v>
      </c>
      <c r="F37" s="12" t="s">
        <v>88</v>
      </c>
      <c r="G37" s="14" t="s">
        <v>78</v>
      </c>
      <c r="H37" s="12" t="s">
        <v>80</v>
      </c>
      <c r="I37" s="42">
        <v>800000</v>
      </c>
      <c r="J37" s="43">
        <f t="shared" si="2"/>
        <v>832000</v>
      </c>
      <c r="K37" s="43">
        <f t="shared" si="2"/>
        <v>865280</v>
      </c>
      <c r="L37" s="37"/>
      <c r="M37" s="38" t="s">
        <v>89</v>
      </c>
    </row>
    <row r="38" spans="1:13" ht="45" outlineLevel="1" x14ac:dyDescent="0.2">
      <c r="A38" s="11" t="s">
        <v>62</v>
      </c>
      <c r="B38" s="12" t="s">
        <v>63</v>
      </c>
      <c r="C38" s="11" t="s">
        <v>34</v>
      </c>
      <c r="D38" s="12" t="s">
        <v>35</v>
      </c>
      <c r="E38" s="11" t="s">
        <v>85</v>
      </c>
      <c r="F38" s="12" t="s">
        <v>90</v>
      </c>
      <c r="G38" s="14" t="s">
        <v>86</v>
      </c>
      <c r="H38" s="12" t="s">
        <v>91</v>
      </c>
      <c r="I38" s="42">
        <v>8000</v>
      </c>
      <c r="J38" s="43">
        <f t="shared" si="2"/>
        <v>8320</v>
      </c>
      <c r="K38" s="43">
        <f t="shared" si="2"/>
        <v>8652.8000000000011</v>
      </c>
      <c r="L38" s="37"/>
      <c r="M38" s="38"/>
    </row>
    <row r="39" spans="1:13" ht="45" outlineLevel="1" x14ac:dyDescent="0.2">
      <c r="A39" s="11" t="s">
        <v>62</v>
      </c>
      <c r="B39" s="12" t="s">
        <v>63</v>
      </c>
      <c r="C39" s="11" t="s">
        <v>34</v>
      </c>
      <c r="D39" s="12" t="s">
        <v>35</v>
      </c>
      <c r="E39" s="11" t="s">
        <v>87</v>
      </c>
      <c r="F39" s="12" t="s">
        <v>93</v>
      </c>
      <c r="G39" s="14" t="s">
        <v>86</v>
      </c>
      <c r="H39" s="12" t="s">
        <v>91</v>
      </c>
      <c r="I39" s="42">
        <v>10000</v>
      </c>
      <c r="J39" s="43">
        <f t="shared" si="2"/>
        <v>10400</v>
      </c>
      <c r="K39" s="43">
        <f t="shared" si="2"/>
        <v>10816</v>
      </c>
      <c r="L39" s="37"/>
      <c r="M39" s="38"/>
    </row>
    <row r="40" spans="1:13" ht="45" outlineLevel="1" x14ac:dyDescent="0.2">
      <c r="A40" s="11" t="s">
        <v>62</v>
      </c>
      <c r="B40" s="12" t="s">
        <v>63</v>
      </c>
      <c r="C40" s="11" t="s">
        <v>34</v>
      </c>
      <c r="D40" s="12" t="s">
        <v>35</v>
      </c>
      <c r="E40" s="11" t="s">
        <v>39</v>
      </c>
      <c r="F40" s="12" t="s">
        <v>40</v>
      </c>
      <c r="G40" s="14" t="s">
        <v>41</v>
      </c>
      <c r="H40" s="12" t="s">
        <v>42</v>
      </c>
      <c r="I40" s="42">
        <v>50000</v>
      </c>
      <c r="J40" s="43">
        <f t="shared" si="2"/>
        <v>52000</v>
      </c>
      <c r="K40" s="43">
        <f t="shared" si="2"/>
        <v>54080</v>
      </c>
      <c r="L40" s="37"/>
      <c r="M40" s="38"/>
    </row>
    <row r="41" spans="1:13" ht="45" outlineLevel="1" x14ac:dyDescent="0.2">
      <c r="A41" s="11" t="s">
        <v>62</v>
      </c>
      <c r="B41" s="12" t="s">
        <v>63</v>
      </c>
      <c r="C41" s="11" t="s">
        <v>34</v>
      </c>
      <c r="D41" s="12" t="s">
        <v>35</v>
      </c>
      <c r="E41" s="11" t="s">
        <v>39</v>
      </c>
      <c r="F41" s="12" t="s">
        <v>40</v>
      </c>
      <c r="G41" s="14" t="s">
        <v>94</v>
      </c>
      <c r="H41" s="12" t="s">
        <v>95</v>
      </c>
      <c r="I41" s="42">
        <v>0</v>
      </c>
      <c r="J41" s="43">
        <f t="shared" ref="J41:K43" si="3">I41*1.04</f>
        <v>0</v>
      </c>
      <c r="K41" s="43">
        <f t="shared" si="3"/>
        <v>0</v>
      </c>
      <c r="L41" s="37"/>
      <c r="M41" s="38"/>
    </row>
    <row r="42" spans="1:13" ht="45" outlineLevel="1" x14ac:dyDescent="0.2">
      <c r="A42" s="11" t="s">
        <v>62</v>
      </c>
      <c r="B42" s="12" t="s">
        <v>63</v>
      </c>
      <c r="C42" s="11" t="s">
        <v>34</v>
      </c>
      <c r="D42" s="12" t="s">
        <v>35</v>
      </c>
      <c r="E42" s="11" t="s">
        <v>39</v>
      </c>
      <c r="F42" s="12" t="s">
        <v>40</v>
      </c>
      <c r="G42" s="14" t="s">
        <v>92</v>
      </c>
      <c r="H42" s="12" t="s">
        <v>96</v>
      </c>
      <c r="I42" s="42">
        <v>10000</v>
      </c>
      <c r="J42" s="43">
        <f t="shared" si="3"/>
        <v>10400</v>
      </c>
      <c r="K42" s="43">
        <f t="shared" si="3"/>
        <v>10816</v>
      </c>
      <c r="L42" s="37"/>
      <c r="M42" s="38"/>
    </row>
    <row r="43" spans="1:13" ht="45" outlineLevel="1" x14ac:dyDescent="0.2">
      <c r="A43" s="11" t="s">
        <v>62</v>
      </c>
      <c r="B43" s="12" t="s">
        <v>63</v>
      </c>
      <c r="C43" s="11" t="s">
        <v>97</v>
      </c>
      <c r="D43" s="12" t="s">
        <v>98</v>
      </c>
      <c r="E43" s="11" t="s">
        <v>57</v>
      </c>
      <c r="F43" s="12" t="s">
        <v>58</v>
      </c>
      <c r="G43" s="14" t="s">
        <v>59</v>
      </c>
      <c r="H43" s="12" t="s">
        <v>60</v>
      </c>
      <c r="I43" s="42">
        <v>68760</v>
      </c>
      <c r="J43" s="43">
        <f t="shared" si="3"/>
        <v>71510.400000000009</v>
      </c>
      <c r="K43" s="43">
        <f t="shared" si="3"/>
        <v>74370.816000000006</v>
      </c>
      <c r="L43" s="37"/>
      <c r="M43" s="38" t="s">
        <v>99</v>
      </c>
    </row>
    <row r="44" spans="1:13" ht="56.25" outlineLevel="1" x14ac:dyDescent="0.2">
      <c r="A44" s="19" t="s">
        <v>62</v>
      </c>
      <c r="B44" s="17" t="s">
        <v>63</v>
      </c>
      <c r="C44" s="19"/>
      <c r="D44" s="17"/>
      <c r="E44" s="19"/>
      <c r="F44" s="17"/>
      <c r="G44" s="20"/>
      <c r="H44" s="17"/>
      <c r="I44" s="39">
        <f>SUM(I23:I43)</f>
        <v>22593605.588</v>
      </c>
      <c r="J44" s="39">
        <f>SUM(J23:J43)</f>
        <v>23497349.811519999</v>
      </c>
      <c r="K44" s="39">
        <f>SUM(K23:K43)</f>
        <v>24437243.803980798</v>
      </c>
      <c r="L44" s="40"/>
      <c r="M44" s="41"/>
    </row>
    <row r="45" spans="1:13" ht="33.75" outlineLevel="1" x14ac:dyDescent="0.2">
      <c r="A45" s="11" t="s">
        <v>100</v>
      </c>
      <c r="B45" s="12" t="s">
        <v>101</v>
      </c>
      <c r="C45" s="11" t="s">
        <v>102</v>
      </c>
      <c r="D45" s="12" t="s">
        <v>103</v>
      </c>
      <c r="E45" s="11" t="s">
        <v>104</v>
      </c>
      <c r="F45" s="12" t="s">
        <v>105</v>
      </c>
      <c r="G45" s="14" t="s">
        <v>106</v>
      </c>
      <c r="H45" s="12" t="s">
        <v>107</v>
      </c>
      <c r="I45" s="42">
        <v>50000</v>
      </c>
      <c r="J45" s="42">
        <v>50000</v>
      </c>
      <c r="K45" s="42">
        <v>50000</v>
      </c>
      <c r="L45" s="37"/>
      <c r="M45" s="38"/>
    </row>
    <row r="46" spans="1:13" ht="15.75" outlineLevel="1" x14ac:dyDescent="0.2">
      <c r="A46" s="16" t="s">
        <v>100</v>
      </c>
      <c r="B46" s="17" t="s">
        <v>101</v>
      </c>
      <c r="C46" s="19"/>
      <c r="D46" s="17"/>
      <c r="E46" s="19"/>
      <c r="F46" s="17"/>
      <c r="G46" s="20"/>
      <c r="H46" s="17"/>
      <c r="I46" s="39">
        <f>I45</f>
        <v>50000</v>
      </c>
      <c r="J46" s="39">
        <f t="shared" ref="J46:K46" si="4">J45</f>
        <v>50000</v>
      </c>
      <c r="K46" s="39">
        <f t="shared" si="4"/>
        <v>50000</v>
      </c>
      <c r="L46" s="40"/>
      <c r="M46" s="41"/>
    </row>
    <row r="47" spans="1:13" ht="45" outlineLevel="1" x14ac:dyDescent="0.2">
      <c r="A47" s="11" t="s">
        <v>108</v>
      </c>
      <c r="B47" s="12" t="s">
        <v>109</v>
      </c>
      <c r="C47" s="11" t="s">
        <v>45</v>
      </c>
      <c r="D47" s="12" t="s">
        <v>46</v>
      </c>
      <c r="E47" s="11" t="s">
        <v>36</v>
      </c>
      <c r="F47" s="12" t="s">
        <v>37</v>
      </c>
      <c r="G47" s="14" t="s">
        <v>24</v>
      </c>
      <c r="H47" s="12" t="s">
        <v>25</v>
      </c>
      <c r="I47" s="42">
        <v>255000</v>
      </c>
      <c r="J47" s="42">
        <f>I47*1.04</f>
        <v>265200</v>
      </c>
      <c r="K47" s="42">
        <f>J47*1.04</f>
        <v>275808</v>
      </c>
      <c r="L47" s="37"/>
      <c r="M47" s="38" t="s">
        <v>110</v>
      </c>
    </row>
    <row r="48" spans="1:13" ht="56.25" outlineLevel="1" x14ac:dyDescent="0.2">
      <c r="A48" s="11" t="s">
        <v>108</v>
      </c>
      <c r="B48" s="12" t="s">
        <v>109</v>
      </c>
      <c r="C48" s="11" t="s">
        <v>45</v>
      </c>
      <c r="D48" s="12" t="s">
        <v>46</v>
      </c>
      <c r="E48" s="11" t="s">
        <v>111</v>
      </c>
      <c r="F48" s="12" t="s">
        <v>112</v>
      </c>
      <c r="G48" s="14" t="s">
        <v>94</v>
      </c>
      <c r="H48" s="12" t="s">
        <v>95</v>
      </c>
      <c r="I48" s="42">
        <v>5000</v>
      </c>
      <c r="J48" s="42">
        <f t="shared" ref="J48:K50" si="5">I48*1.04</f>
        <v>5200</v>
      </c>
      <c r="K48" s="42">
        <f t="shared" si="5"/>
        <v>5408</v>
      </c>
      <c r="L48" s="37"/>
      <c r="M48" s="38"/>
    </row>
    <row r="49" spans="1:21" ht="56.25" outlineLevel="1" x14ac:dyDescent="0.2">
      <c r="A49" s="11" t="s">
        <v>108</v>
      </c>
      <c r="B49" s="12" t="s">
        <v>109</v>
      </c>
      <c r="C49" s="11" t="s">
        <v>45</v>
      </c>
      <c r="D49" s="12" t="s">
        <v>46</v>
      </c>
      <c r="E49" s="11" t="s">
        <v>111</v>
      </c>
      <c r="F49" s="12" t="s">
        <v>112</v>
      </c>
      <c r="G49" s="14" t="s">
        <v>43</v>
      </c>
      <c r="H49" s="12" t="s">
        <v>44</v>
      </c>
      <c r="I49" s="42">
        <v>100000</v>
      </c>
      <c r="J49" s="42">
        <f t="shared" si="5"/>
        <v>104000</v>
      </c>
      <c r="K49" s="42">
        <f t="shared" si="5"/>
        <v>108160</v>
      </c>
      <c r="L49" s="37"/>
      <c r="M49" s="38" t="s">
        <v>236</v>
      </c>
    </row>
    <row r="50" spans="1:21" ht="56.25" outlineLevel="1" x14ac:dyDescent="0.2">
      <c r="A50" s="11" t="s">
        <v>108</v>
      </c>
      <c r="B50" s="12" t="s">
        <v>109</v>
      </c>
      <c r="C50" s="11" t="s">
        <v>45</v>
      </c>
      <c r="D50" s="12" t="s">
        <v>46</v>
      </c>
      <c r="E50" s="11" t="s">
        <v>111</v>
      </c>
      <c r="F50" s="12" t="s">
        <v>112</v>
      </c>
      <c r="G50" s="14" t="s">
        <v>92</v>
      </c>
      <c r="H50" s="12" t="s">
        <v>107</v>
      </c>
      <c r="I50" s="42">
        <v>30000</v>
      </c>
      <c r="J50" s="42">
        <f t="shared" si="5"/>
        <v>31200</v>
      </c>
      <c r="K50" s="42">
        <f t="shared" si="5"/>
        <v>32448</v>
      </c>
      <c r="L50" s="37"/>
      <c r="M50" s="38"/>
    </row>
    <row r="51" spans="1:21" ht="101.25" outlineLevel="1" x14ac:dyDescent="0.2">
      <c r="A51" s="11" t="s">
        <v>108</v>
      </c>
      <c r="B51" s="12" t="s">
        <v>109</v>
      </c>
      <c r="C51" s="11" t="s">
        <v>113</v>
      </c>
      <c r="D51" s="12" t="s">
        <v>114</v>
      </c>
      <c r="E51" s="11" t="s">
        <v>36</v>
      </c>
      <c r="F51" s="12" t="s">
        <v>37</v>
      </c>
      <c r="G51" s="54" t="s">
        <v>48</v>
      </c>
      <c r="H51" s="12" t="s">
        <v>253</v>
      </c>
      <c r="I51" s="42">
        <v>3520</v>
      </c>
      <c r="J51" s="42">
        <v>3520</v>
      </c>
      <c r="K51" s="42">
        <v>3520</v>
      </c>
      <c r="L51" s="37"/>
      <c r="M51" s="38" t="s">
        <v>242</v>
      </c>
    </row>
    <row r="52" spans="1:21" ht="15.75" outlineLevel="1" x14ac:dyDescent="0.2">
      <c r="A52" s="16" t="s">
        <v>108</v>
      </c>
      <c r="B52" s="17" t="s">
        <v>109</v>
      </c>
      <c r="C52" s="19"/>
      <c r="D52" s="17"/>
      <c r="E52" s="19"/>
      <c r="F52" s="17"/>
      <c r="G52" s="20"/>
      <c r="H52" s="17"/>
      <c r="I52" s="39">
        <f>SUM(I47:I51)</f>
        <v>393520</v>
      </c>
      <c r="J52" s="39">
        <f>SUM(J47:J51)</f>
        <v>409120</v>
      </c>
      <c r="K52" s="39">
        <f>SUM(K47:K51)</f>
        <v>425344</v>
      </c>
      <c r="L52" s="40"/>
      <c r="M52" s="46"/>
    </row>
    <row r="53" spans="1:21" ht="56.25" outlineLevel="1" x14ac:dyDescent="0.2">
      <c r="A53" s="11" t="s">
        <v>115</v>
      </c>
      <c r="B53" s="12" t="s">
        <v>116</v>
      </c>
      <c r="C53" s="11" t="s">
        <v>117</v>
      </c>
      <c r="D53" s="12" t="s">
        <v>118</v>
      </c>
      <c r="E53" s="11" t="s">
        <v>17</v>
      </c>
      <c r="F53" s="12" t="s">
        <v>18</v>
      </c>
      <c r="G53" s="14" t="s">
        <v>19</v>
      </c>
      <c r="H53" s="12" t="s">
        <v>20</v>
      </c>
      <c r="I53" s="42">
        <v>276000</v>
      </c>
      <c r="J53" s="55">
        <f>I53*1.04</f>
        <v>287040</v>
      </c>
      <c r="K53" s="42"/>
      <c r="L53" s="37"/>
      <c r="M53" s="38" t="s">
        <v>244</v>
      </c>
      <c r="U53">
        <v>458800</v>
      </c>
    </row>
    <row r="54" spans="1:21" ht="78.75" outlineLevel="1" x14ac:dyDescent="0.2">
      <c r="A54" s="11" t="s">
        <v>115</v>
      </c>
      <c r="B54" s="12" t="s">
        <v>116</v>
      </c>
      <c r="C54" s="11" t="s">
        <v>117</v>
      </c>
      <c r="D54" s="12" t="s">
        <v>118</v>
      </c>
      <c r="E54" s="11" t="s">
        <v>27</v>
      </c>
      <c r="F54" s="12" t="s">
        <v>28</v>
      </c>
      <c r="G54" s="14" t="s">
        <v>29</v>
      </c>
      <c r="H54" s="12" t="s">
        <v>30</v>
      </c>
      <c r="I54" s="42">
        <f>I53*0.302</f>
        <v>83352</v>
      </c>
      <c r="J54" s="55">
        <f t="shared" ref="J54:J56" si="6">I54*1.04</f>
        <v>86686.080000000002</v>
      </c>
      <c r="K54" s="42"/>
      <c r="L54" s="37"/>
      <c r="M54" s="38" t="s">
        <v>245</v>
      </c>
    </row>
    <row r="55" spans="1:21" ht="56.25" outlineLevel="1" x14ac:dyDescent="0.2">
      <c r="A55" s="11" t="s">
        <v>115</v>
      </c>
      <c r="B55" s="12" t="s">
        <v>116</v>
      </c>
      <c r="C55" s="11" t="s">
        <v>117</v>
      </c>
      <c r="D55" s="12" t="s">
        <v>118</v>
      </c>
      <c r="E55" s="11" t="s">
        <v>36</v>
      </c>
      <c r="F55" s="12" t="s">
        <v>37</v>
      </c>
      <c r="G55" s="14" t="s">
        <v>48</v>
      </c>
      <c r="H55" s="12" t="s">
        <v>51</v>
      </c>
      <c r="I55" s="42">
        <v>34148</v>
      </c>
      <c r="J55" s="55">
        <f t="shared" si="6"/>
        <v>35513.919999999998</v>
      </c>
      <c r="K55" s="42"/>
      <c r="L55" s="37"/>
      <c r="M55" s="38" t="s">
        <v>246</v>
      </c>
    </row>
    <row r="56" spans="1:21" ht="56.25" outlineLevel="1" x14ac:dyDescent="0.2">
      <c r="A56" s="11" t="s">
        <v>115</v>
      </c>
      <c r="B56" s="12" t="s">
        <v>116</v>
      </c>
      <c r="C56" s="11" t="s">
        <v>117</v>
      </c>
      <c r="D56" s="12" t="s">
        <v>118</v>
      </c>
      <c r="E56" s="11" t="s">
        <v>36</v>
      </c>
      <c r="F56" s="12" t="s">
        <v>37</v>
      </c>
      <c r="G56" s="14" t="s">
        <v>49</v>
      </c>
      <c r="H56" s="12" t="s">
        <v>50</v>
      </c>
      <c r="I56" s="42">
        <v>50000</v>
      </c>
      <c r="J56" s="55">
        <f t="shared" si="6"/>
        <v>52000</v>
      </c>
      <c r="K56" s="42"/>
      <c r="L56" s="37"/>
      <c r="M56" s="38" t="s">
        <v>247</v>
      </c>
    </row>
    <row r="57" spans="1:21" ht="22.5" outlineLevel="1" x14ac:dyDescent="0.2">
      <c r="A57" s="16" t="s">
        <v>115</v>
      </c>
      <c r="B57" s="17" t="s">
        <v>116</v>
      </c>
      <c r="C57" s="19"/>
      <c r="D57" s="17"/>
      <c r="E57" s="19"/>
      <c r="F57" s="17"/>
      <c r="G57" s="20"/>
      <c r="H57" s="17"/>
      <c r="I57" s="39">
        <f>SUM(I53:I56)</f>
        <v>443500</v>
      </c>
      <c r="J57" s="39">
        <v>458800</v>
      </c>
      <c r="K57" s="39">
        <v>0</v>
      </c>
      <c r="L57" s="40"/>
      <c r="M57" s="46"/>
    </row>
    <row r="58" spans="1:21" ht="45" outlineLevel="1" x14ac:dyDescent="0.2">
      <c r="A58" s="11" t="s">
        <v>119</v>
      </c>
      <c r="B58" s="12" t="s">
        <v>120</v>
      </c>
      <c r="C58" s="11" t="s">
        <v>121</v>
      </c>
      <c r="D58" s="12" t="s">
        <v>122</v>
      </c>
      <c r="E58" s="11" t="s">
        <v>36</v>
      </c>
      <c r="F58" s="12" t="s">
        <v>37</v>
      </c>
      <c r="G58" s="14" t="s">
        <v>81</v>
      </c>
      <c r="H58" s="12" t="s">
        <v>83</v>
      </c>
      <c r="I58" s="42">
        <v>50000</v>
      </c>
      <c r="J58" s="42">
        <f>I58*1.04</f>
        <v>52000</v>
      </c>
      <c r="K58" s="42">
        <f>J58*1.04</f>
        <v>54080</v>
      </c>
      <c r="L58" s="37"/>
      <c r="M58" s="38" t="s">
        <v>123</v>
      </c>
    </row>
    <row r="59" spans="1:21" ht="56.25" outlineLevel="1" x14ac:dyDescent="0.2">
      <c r="A59" s="11" t="s">
        <v>119</v>
      </c>
      <c r="B59" s="12" t="s">
        <v>120</v>
      </c>
      <c r="C59" s="11" t="s">
        <v>121</v>
      </c>
      <c r="D59" s="12" t="s">
        <v>122</v>
      </c>
      <c r="E59" s="11" t="s">
        <v>36</v>
      </c>
      <c r="F59" s="12" t="s">
        <v>37</v>
      </c>
      <c r="G59" s="14" t="s">
        <v>24</v>
      </c>
      <c r="H59" s="12" t="s">
        <v>25</v>
      </c>
      <c r="I59" s="42">
        <v>20000</v>
      </c>
      <c r="J59" s="42">
        <f t="shared" ref="J59:K65" si="7">I59*1.04</f>
        <v>20800</v>
      </c>
      <c r="K59" s="42">
        <f t="shared" si="7"/>
        <v>21632</v>
      </c>
      <c r="L59" s="37"/>
      <c r="M59" s="38" t="s">
        <v>124</v>
      </c>
    </row>
    <row r="60" spans="1:21" ht="45" outlineLevel="1" x14ac:dyDescent="0.2">
      <c r="A60" s="11" t="s">
        <v>119</v>
      </c>
      <c r="B60" s="12" t="s">
        <v>120</v>
      </c>
      <c r="C60" s="11" t="s">
        <v>121</v>
      </c>
      <c r="D60" s="12" t="s">
        <v>122</v>
      </c>
      <c r="E60" s="11" t="s">
        <v>36</v>
      </c>
      <c r="F60" s="12" t="s">
        <v>37</v>
      </c>
      <c r="G60" s="14" t="s">
        <v>49</v>
      </c>
      <c r="H60" s="12" t="s">
        <v>50</v>
      </c>
      <c r="I60" s="42">
        <v>4500</v>
      </c>
      <c r="J60" s="42">
        <f t="shared" si="7"/>
        <v>4680</v>
      </c>
      <c r="K60" s="42">
        <f t="shared" si="7"/>
        <v>4867.2</v>
      </c>
      <c r="L60" s="37"/>
      <c r="M60" s="38" t="s">
        <v>125</v>
      </c>
    </row>
    <row r="61" spans="1:21" ht="45" outlineLevel="1" x14ac:dyDescent="0.2">
      <c r="A61" s="11" t="s">
        <v>119</v>
      </c>
      <c r="B61" s="12" t="s">
        <v>120</v>
      </c>
      <c r="C61" s="11" t="s">
        <v>121</v>
      </c>
      <c r="D61" s="12" t="s">
        <v>122</v>
      </c>
      <c r="E61" s="11" t="s">
        <v>36</v>
      </c>
      <c r="F61" s="12" t="s">
        <v>37</v>
      </c>
      <c r="G61" s="14" t="s">
        <v>48</v>
      </c>
      <c r="H61" s="12" t="s">
        <v>51</v>
      </c>
      <c r="I61" s="42">
        <v>0</v>
      </c>
      <c r="J61" s="42">
        <f t="shared" si="7"/>
        <v>0</v>
      </c>
      <c r="K61" s="42">
        <f t="shared" si="7"/>
        <v>0</v>
      </c>
      <c r="L61" s="37"/>
      <c r="M61" s="38"/>
    </row>
    <row r="62" spans="1:21" ht="78.75" outlineLevel="1" x14ac:dyDescent="0.2">
      <c r="A62" s="11" t="s">
        <v>119</v>
      </c>
      <c r="B62" s="12" t="s">
        <v>120</v>
      </c>
      <c r="C62" s="11" t="s">
        <v>126</v>
      </c>
      <c r="D62" s="12" t="s">
        <v>127</v>
      </c>
      <c r="E62" s="11" t="s">
        <v>36</v>
      </c>
      <c r="F62" s="12" t="s">
        <v>128</v>
      </c>
      <c r="G62" s="14" t="s">
        <v>129</v>
      </c>
      <c r="H62" s="12" t="s">
        <v>130</v>
      </c>
      <c r="I62" s="42">
        <v>5000</v>
      </c>
      <c r="J62" s="42">
        <f t="shared" si="7"/>
        <v>5200</v>
      </c>
      <c r="K62" s="42">
        <f t="shared" si="7"/>
        <v>5408</v>
      </c>
      <c r="L62" s="37"/>
      <c r="M62" s="38" t="s">
        <v>131</v>
      </c>
    </row>
    <row r="63" spans="1:21" ht="56.25" outlineLevel="1" x14ac:dyDescent="0.2">
      <c r="A63" s="11" t="s">
        <v>119</v>
      </c>
      <c r="B63" s="12" t="s">
        <v>120</v>
      </c>
      <c r="C63" s="11" t="s">
        <v>126</v>
      </c>
      <c r="D63" s="12" t="s">
        <v>127</v>
      </c>
      <c r="E63" s="11" t="s">
        <v>36</v>
      </c>
      <c r="F63" s="12" t="s">
        <v>37</v>
      </c>
      <c r="G63" s="14" t="s">
        <v>72</v>
      </c>
      <c r="H63" s="12" t="s">
        <v>25</v>
      </c>
      <c r="I63" s="42">
        <v>221122</v>
      </c>
      <c r="J63" s="42">
        <f t="shared" si="7"/>
        <v>229966.88</v>
      </c>
      <c r="K63" s="42">
        <f t="shared" si="7"/>
        <v>239165.5552</v>
      </c>
      <c r="L63" s="37"/>
      <c r="M63" s="38" t="s">
        <v>132</v>
      </c>
    </row>
    <row r="64" spans="1:21" ht="78.75" outlineLevel="1" x14ac:dyDescent="0.2">
      <c r="A64" s="11" t="s">
        <v>119</v>
      </c>
      <c r="B64" s="12" t="s">
        <v>120</v>
      </c>
      <c r="C64" s="11" t="s">
        <v>126</v>
      </c>
      <c r="D64" s="12" t="s">
        <v>127</v>
      </c>
      <c r="E64" s="11" t="s">
        <v>36</v>
      </c>
      <c r="F64" s="12" t="s">
        <v>128</v>
      </c>
      <c r="G64" s="14" t="s">
        <v>81</v>
      </c>
      <c r="H64" s="12" t="s">
        <v>83</v>
      </c>
      <c r="I64" s="42">
        <v>120000</v>
      </c>
      <c r="J64" s="42">
        <f t="shared" si="7"/>
        <v>124800</v>
      </c>
      <c r="K64" s="42">
        <f t="shared" si="7"/>
        <v>129792</v>
      </c>
      <c r="L64" s="37"/>
      <c r="M64" s="38" t="s">
        <v>133</v>
      </c>
    </row>
    <row r="65" spans="1:13" ht="67.5" outlineLevel="1" x14ac:dyDescent="0.2">
      <c r="A65" s="11" t="s">
        <v>119</v>
      </c>
      <c r="B65" s="12" t="s">
        <v>120</v>
      </c>
      <c r="C65" s="11" t="s">
        <v>134</v>
      </c>
      <c r="D65" s="12" t="s">
        <v>135</v>
      </c>
      <c r="E65" s="11" t="s">
        <v>36</v>
      </c>
      <c r="F65" s="12" t="s">
        <v>37</v>
      </c>
      <c r="G65" s="14" t="s">
        <v>48</v>
      </c>
      <c r="H65" s="12" t="s">
        <v>51</v>
      </c>
      <c r="I65" s="42">
        <v>5000</v>
      </c>
      <c r="J65" s="42">
        <f t="shared" si="7"/>
        <v>5200</v>
      </c>
      <c r="K65" s="42">
        <f t="shared" si="7"/>
        <v>5408</v>
      </c>
      <c r="L65" s="37"/>
      <c r="M65" s="38" t="s">
        <v>136</v>
      </c>
    </row>
    <row r="66" spans="1:13" ht="45" outlineLevel="1" x14ac:dyDescent="0.2">
      <c r="A66" s="16" t="s">
        <v>119</v>
      </c>
      <c r="B66" s="17" t="s">
        <v>120</v>
      </c>
      <c r="C66" s="19"/>
      <c r="D66" s="17"/>
      <c r="E66" s="19"/>
      <c r="F66" s="17"/>
      <c r="G66" s="20"/>
      <c r="H66" s="17"/>
      <c r="I66" s="39">
        <f>SUM(I58:I65)</f>
        <v>425622</v>
      </c>
      <c r="J66" s="39">
        <f>SUM(J58:J65)</f>
        <v>442646.88</v>
      </c>
      <c r="K66" s="39">
        <f>SUM(K58:K65)</f>
        <v>460352.75520000001</v>
      </c>
      <c r="L66" s="40"/>
      <c r="M66" s="46"/>
    </row>
    <row r="67" spans="1:13" ht="67.5" outlineLevel="1" x14ac:dyDescent="0.2">
      <c r="A67" s="11" t="s">
        <v>137</v>
      </c>
      <c r="B67" s="12" t="s">
        <v>138</v>
      </c>
      <c r="C67" s="11" t="s">
        <v>139</v>
      </c>
      <c r="D67" s="12" t="s">
        <v>140</v>
      </c>
      <c r="E67" s="11" t="s">
        <v>36</v>
      </c>
      <c r="F67" s="12" t="s">
        <v>37</v>
      </c>
      <c r="G67" s="14" t="s">
        <v>81</v>
      </c>
      <c r="H67" s="12" t="s">
        <v>83</v>
      </c>
      <c r="I67" s="42">
        <f>1275000-700000-150000</f>
        <v>425000</v>
      </c>
      <c r="J67" s="42">
        <f>I67*1.04</f>
        <v>442000</v>
      </c>
      <c r="K67" s="42">
        <f>J67*1.04</f>
        <v>459680</v>
      </c>
      <c r="L67" s="37"/>
      <c r="M67" s="38" t="s">
        <v>141</v>
      </c>
    </row>
    <row r="68" spans="1:13" ht="67.5" outlineLevel="1" x14ac:dyDescent="0.2">
      <c r="A68" s="11" t="s">
        <v>137</v>
      </c>
      <c r="B68" s="12" t="s">
        <v>138</v>
      </c>
      <c r="C68" s="11" t="s">
        <v>139</v>
      </c>
      <c r="D68" s="12" t="s">
        <v>140</v>
      </c>
      <c r="E68" s="11" t="s">
        <v>36</v>
      </c>
      <c r="F68" s="12" t="s">
        <v>37</v>
      </c>
      <c r="G68" s="14" t="s">
        <v>24</v>
      </c>
      <c r="H68" s="12" t="s">
        <v>25</v>
      </c>
      <c r="I68" s="42">
        <f>200000-100000</f>
        <v>100000</v>
      </c>
      <c r="J68" s="42">
        <f t="shared" ref="J68:K69" si="8">I68*1.04</f>
        <v>104000</v>
      </c>
      <c r="K68" s="42">
        <f t="shared" si="8"/>
        <v>108160</v>
      </c>
      <c r="L68" s="37"/>
      <c r="M68" s="38" t="s">
        <v>142</v>
      </c>
    </row>
    <row r="69" spans="1:13" ht="67.5" outlineLevel="1" x14ac:dyDescent="0.2">
      <c r="A69" s="11" t="s">
        <v>137</v>
      </c>
      <c r="B69" s="12" t="s">
        <v>138</v>
      </c>
      <c r="C69" s="11" t="s">
        <v>143</v>
      </c>
      <c r="D69" s="12" t="s">
        <v>140</v>
      </c>
      <c r="E69" s="11" t="s">
        <v>36</v>
      </c>
      <c r="F69" s="12" t="s">
        <v>37</v>
      </c>
      <c r="G69" s="14" t="s">
        <v>48</v>
      </c>
      <c r="H69" s="12" t="s">
        <v>51</v>
      </c>
      <c r="I69" s="42">
        <f>300000-200000-50000</f>
        <v>50000</v>
      </c>
      <c r="J69" s="42">
        <f t="shared" si="8"/>
        <v>52000</v>
      </c>
      <c r="K69" s="42">
        <f t="shared" si="8"/>
        <v>54080</v>
      </c>
      <c r="L69" s="37"/>
      <c r="M69" s="38" t="s">
        <v>144</v>
      </c>
    </row>
    <row r="70" spans="1:13" ht="74.25" customHeight="1" outlineLevel="1" x14ac:dyDescent="0.2">
      <c r="A70" s="11" t="s">
        <v>137</v>
      </c>
      <c r="B70" s="12" t="s">
        <v>138</v>
      </c>
      <c r="C70" s="11" t="s">
        <v>239</v>
      </c>
      <c r="D70" s="12" t="s">
        <v>241</v>
      </c>
      <c r="E70" s="11" t="s">
        <v>36</v>
      </c>
      <c r="F70" s="12" t="s">
        <v>37</v>
      </c>
      <c r="G70" s="14" t="s">
        <v>81</v>
      </c>
      <c r="H70" s="12" t="s">
        <v>83</v>
      </c>
      <c r="I70" s="42">
        <v>0</v>
      </c>
      <c r="J70" s="42">
        <v>981300</v>
      </c>
      <c r="K70" s="42">
        <v>885000</v>
      </c>
      <c r="L70" s="37"/>
      <c r="M70" s="38" t="s">
        <v>243</v>
      </c>
    </row>
    <row r="71" spans="1:13" ht="74.25" customHeight="1" outlineLevel="1" x14ac:dyDescent="0.2">
      <c r="A71" s="11" t="s">
        <v>137</v>
      </c>
      <c r="B71" s="12" t="s">
        <v>138</v>
      </c>
      <c r="C71" s="11" t="s">
        <v>239</v>
      </c>
      <c r="D71" s="12" t="s">
        <v>241</v>
      </c>
      <c r="E71" s="11" t="s">
        <v>36</v>
      </c>
      <c r="F71" s="12" t="s">
        <v>37</v>
      </c>
      <c r="G71" s="14" t="s">
        <v>81</v>
      </c>
      <c r="H71" s="12" t="s">
        <v>83</v>
      </c>
      <c r="I71" s="42">
        <v>0</v>
      </c>
      <c r="J71" s="52">
        <f>J70*0.11</f>
        <v>107943</v>
      </c>
      <c r="K71" s="52">
        <f>K70*0.12</f>
        <v>106200</v>
      </c>
      <c r="L71" s="37"/>
      <c r="M71" s="38" t="s">
        <v>248</v>
      </c>
    </row>
    <row r="72" spans="1:13" ht="65.25" customHeight="1" outlineLevel="1" x14ac:dyDescent="0.2">
      <c r="A72" s="11" t="s">
        <v>137</v>
      </c>
      <c r="B72" s="12" t="s">
        <v>138</v>
      </c>
      <c r="C72" s="57" t="s">
        <v>240</v>
      </c>
      <c r="D72" s="12" t="s">
        <v>145</v>
      </c>
      <c r="E72" s="11" t="s">
        <v>36</v>
      </c>
      <c r="F72" s="12" t="s">
        <v>37</v>
      </c>
      <c r="G72" s="14" t="s">
        <v>24</v>
      </c>
      <c r="H72" s="12" t="s">
        <v>25</v>
      </c>
      <c r="I72" s="42">
        <v>0</v>
      </c>
      <c r="J72" s="42"/>
      <c r="K72" s="42"/>
      <c r="L72" s="37"/>
      <c r="M72" s="38"/>
    </row>
    <row r="73" spans="1:13" ht="123.75" outlineLevel="1" x14ac:dyDescent="0.2">
      <c r="A73" s="11" t="s">
        <v>137</v>
      </c>
      <c r="B73" s="12" t="s">
        <v>138</v>
      </c>
      <c r="C73" s="57" t="s">
        <v>249</v>
      </c>
      <c r="D73" s="12" t="s">
        <v>146</v>
      </c>
      <c r="E73" s="11" t="s">
        <v>36</v>
      </c>
      <c r="F73" s="12" t="s">
        <v>37</v>
      </c>
      <c r="G73" s="14" t="s">
        <v>81</v>
      </c>
      <c r="H73" s="12" t="s">
        <v>83</v>
      </c>
      <c r="I73" s="42">
        <v>0</v>
      </c>
      <c r="J73" s="42"/>
      <c r="K73" s="42"/>
      <c r="L73" s="37"/>
      <c r="M73" s="38"/>
    </row>
    <row r="74" spans="1:13" ht="15.75" outlineLevel="1" x14ac:dyDescent="0.2">
      <c r="A74" s="22" t="s">
        <v>137</v>
      </c>
      <c r="B74" s="17" t="s">
        <v>138</v>
      </c>
      <c r="C74" s="19"/>
      <c r="D74" s="17"/>
      <c r="E74" s="19"/>
      <c r="F74" s="17"/>
      <c r="G74" s="20"/>
      <c r="H74" s="17"/>
      <c r="I74" s="39">
        <f>SUM(I67:I73)</f>
        <v>575000</v>
      </c>
      <c r="J74" s="39">
        <f>SUM(J67:J70)</f>
        <v>1579300</v>
      </c>
      <c r="K74" s="39">
        <f>SUM(K67:K70)</f>
        <v>1506920</v>
      </c>
      <c r="L74" s="40"/>
      <c r="M74" s="46"/>
    </row>
    <row r="75" spans="1:13" ht="78.75" outlineLevel="1" x14ac:dyDescent="0.2">
      <c r="A75" s="11" t="s">
        <v>147</v>
      </c>
      <c r="B75" s="12" t="s">
        <v>148</v>
      </c>
      <c r="C75" s="11" t="s">
        <v>149</v>
      </c>
      <c r="D75" s="12" t="s">
        <v>150</v>
      </c>
      <c r="E75" s="11" t="s">
        <v>36</v>
      </c>
      <c r="F75" s="12" t="s">
        <v>37</v>
      </c>
      <c r="G75" s="14" t="s">
        <v>24</v>
      </c>
      <c r="H75" s="12" t="s">
        <v>25</v>
      </c>
      <c r="I75" s="42">
        <v>50000</v>
      </c>
      <c r="J75" s="42">
        <f>I75*1.04</f>
        <v>52000</v>
      </c>
      <c r="K75" s="42">
        <f>J75*1.04</f>
        <v>54080</v>
      </c>
      <c r="L75" s="37"/>
      <c r="M75" s="38" t="s">
        <v>151</v>
      </c>
    </row>
    <row r="76" spans="1:13" ht="45" x14ac:dyDescent="0.2">
      <c r="A76" s="11" t="s">
        <v>147</v>
      </c>
      <c r="B76" s="12" t="s">
        <v>148</v>
      </c>
      <c r="C76" s="11" t="s">
        <v>152</v>
      </c>
      <c r="D76" s="12" t="s">
        <v>153</v>
      </c>
      <c r="E76" s="11" t="s">
        <v>36</v>
      </c>
      <c r="F76" s="12" t="s">
        <v>37</v>
      </c>
      <c r="G76" s="14" t="s">
        <v>24</v>
      </c>
      <c r="H76" s="12" t="s">
        <v>25</v>
      </c>
      <c r="I76" s="42">
        <v>50000</v>
      </c>
      <c r="J76" s="42">
        <f t="shared" ref="J76:K77" si="9">I76*1.04</f>
        <v>52000</v>
      </c>
      <c r="K76" s="42">
        <f t="shared" si="9"/>
        <v>54080</v>
      </c>
      <c r="L76" s="37"/>
      <c r="M76" s="38" t="s">
        <v>154</v>
      </c>
    </row>
    <row r="77" spans="1:13" ht="112.5" outlineLevel="1" x14ac:dyDescent="0.2">
      <c r="A77" s="23" t="s">
        <v>147</v>
      </c>
      <c r="B77" s="24" t="s">
        <v>148</v>
      </c>
      <c r="C77" s="23" t="s">
        <v>155</v>
      </c>
      <c r="D77" s="24" t="s">
        <v>156</v>
      </c>
      <c r="E77" s="23" t="s">
        <v>36</v>
      </c>
      <c r="F77" s="24" t="s">
        <v>37</v>
      </c>
      <c r="G77" s="25" t="s">
        <v>24</v>
      </c>
      <c r="H77" s="24" t="s">
        <v>25</v>
      </c>
      <c r="I77" s="43">
        <v>0</v>
      </c>
      <c r="J77" s="42">
        <f t="shared" si="9"/>
        <v>0</v>
      </c>
      <c r="K77" s="42">
        <f t="shared" si="9"/>
        <v>0</v>
      </c>
      <c r="L77" s="44"/>
      <c r="M77" s="45"/>
    </row>
    <row r="78" spans="1:13" ht="22.5" outlineLevel="1" x14ac:dyDescent="0.2">
      <c r="A78" s="19" t="s">
        <v>147</v>
      </c>
      <c r="B78" s="17" t="s">
        <v>148</v>
      </c>
      <c r="C78" s="19"/>
      <c r="D78" s="17"/>
      <c r="E78" s="19"/>
      <c r="F78" s="17"/>
      <c r="G78" s="20"/>
      <c r="H78" s="17"/>
      <c r="I78" s="39">
        <f>SUM(I75:I77)</f>
        <v>100000</v>
      </c>
      <c r="J78" s="39">
        <f t="shared" ref="J78:K78" si="10">SUM(J75:J77)</f>
        <v>104000</v>
      </c>
      <c r="K78" s="39">
        <f t="shared" si="10"/>
        <v>108160</v>
      </c>
      <c r="L78" s="40"/>
      <c r="M78" s="46"/>
    </row>
    <row r="79" spans="1:13" ht="33.75" outlineLevel="1" x14ac:dyDescent="0.2">
      <c r="A79" s="23" t="s">
        <v>157</v>
      </c>
      <c r="B79" s="24" t="s">
        <v>158</v>
      </c>
      <c r="C79" s="23" t="s">
        <v>159</v>
      </c>
      <c r="D79" s="24" t="s">
        <v>160</v>
      </c>
      <c r="E79" s="23" t="s">
        <v>36</v>
      </c>
      <c r="F79" s="24" t="s">
        <v>37</v>
      </c>
      <c r="G79" s="25" t="s">
        <v>81</v>
      </c>
      <c r="H79" s="24" t="s">
        <v>83</v>
      </c>
      <c r="I79" s="43">
        <v>0</v>
      </c>
      <c r="J79" s="43">
        <f>I79*1.04</f>
        <v>0</v>
      </c>
      <c r="K79" s="43">
        <f>J79*1.04</f>
        <v>0</v>
      </c>
      <c r="L79" s="44"/>
      <c r="M79" s="45"/>
    </row>
    <row r="80" spans="1:13" ht="45" outlineLevel="1" x14ac:dyDescent="0.2">
      <c r="A80" s="11" t="s">
        <v>157</v>
      </c>
      <c r="B80" s="12" t="s">
        <v>158</v>
      </c>
      <c r="C80" s="11" t="s">
        <v>161</v>
      </c>
      <c r="D80" s="12" t="s">
        <v>162</v>
      </c>
      <c r="E80" s="11" t="s">
        <v>36</v>
      </c>
      <c r="F80" s="12" t="s">
        <v>37</v>
      </c>
      <c r="G80" s="14" t="s">
        <v>81</v>
      </c>
      <c r="H80" s="12" t="s">
        <v>83</v>
      </c>
      <c r="I80" s="42">
        <v>640000</v>
      </c>
      <c r="J80" s="43">
        <f t="shared" ref="J80:K81" si="11">I80*1.04</f>
        <v>665600</v>
      </c>
      <c r="K80" s="43">
        <f t="shared" si="11"/>
        <v>692224</v>
      </c>
      <c r="L80" s="37"/>
      <c r="M80" s="38" t="s">
        <v>163</v>
      </c>
    </row>
    <row r="81" spans="1:13" ht="33.75" outlineLevel="1" x14ac:dyDescent="0.2">
      <c r="A81" s="11" t="s">
        <v>157</v>
      </c>
      <c r="B81" s="12" t="s">
        <v>158</v>
      </c>
      <c r="C81" s="11" t="s">
        <v>45</v>
      </c>
      <c r="D81" s="12" t="s">
        <v>46</v>
      </c>
      <c r="E81" s="11" t="s">
        <v>36</v>
      </c>
      <c r="F81" s="12" t="s">
        <v>37</v>
      </c>
      <c r="G81" s="14" t="s">
        <v>24</v>
      </c>
      <c r="H81" s="12" t="s">
        <v>25</v>
      </c>
      <c r="I81" s="42">
        <v>21600</v>
      </c>
      <c r="J81" s="43">
        <f t="shared" si="11"/>
        <v>22464</v>
      </c>
      <c r="K81" s="43">
        <f t="shared" si="11"/>
        <v>23362.560000000001</v>
      </c>
      <c r="L81" s="37"/>
      <c r="M81" s="38" t="s">
        <v>164</v>
      </c>
    </row>
    <row r="82" spans="1:13" ht="15.75" outlineLevel="1" x14ac:dyDescent="0.2">
      <c r="A82" s="22" t="s">
        <v>157</v>
      </c>
      <c r="B82" s="17" t="s">
        <v>158</v>
      </c>
      <c r="C82" s="19"/>
      <c r="D82" s="17"/>
      <c r="E82" s="19"/>
      <c r="F82" s="17"/>
      <c r="G82" s="20"/>
      <c r="H82" s="17"/>
      <c r="I82" s="39">
        <f>SUM(I79:I81)</f>
        <v>661600</v>
      </c>
      <c r="J82" s="39">
        <f t="shared" ref="J82:K82" si="12">SUM(J79:J81)</f>
        <v>688064</v>
      </c>
      <c r="K82" s="39">
        <f t="shared" si="12"/>
        <v>715586.56000000006</v>
      </c>
      <c r="L82" s="40"/>
      <c r="M82" s="47"/>
    </row>
    <row r="83" spans="1:13" ht="45" outlineLevel="1" x14ac:dyDescent="0.2">
      <c r="A83" s="11" t="s">
        <v>165</v>
      </c>
      <c r="B83" s="12" t="s">
        <v>166</v>
      </c>
      <c r="C83" s="11" t="s">
        <v>167</v>
      </c>
      <c r="D83" s="12" t="s">
        <v>168</v>
      </c>
      <c r="E83" s="11" t="s">
        <v>36</v>
      </c>
      <c r="F83" s="12" t="s">
        <v>37</v>
      </c>
      <c r="G83" s="14" t="s">
        <v>81</v>
      </c>
      <c r="H83" s="12" t="s">
        <v>83</v>
      </c>
      <c r="I83" s="42">
        <v>0</v>
      </c>
      <c r="J83" s="42">
        <f>I83*1.04</f>
        <v>0</v>
      </c>
      <c r="K83" s="42">
        <f>J83*1.04</f>
        <v>0</v>
      </c>
      <c r="L83" s="37"/>
      <c r="M83" s="37"/>
    </row>
    <row r="84" spans="1:13" ht="90" outlineLevel="1" x14ac:dyDescent="0.2">
      <c r="A84" s="23" t="s">
        <v>165</v>
      </c>
      <c r="B84" s="24" t="s">
        <v>166</v>
      </c>
      <c r="C84" s="23" t="s">
        <v>169</v>
      </c>
      <c r="D84" s="24" t="s">
        <v>170</v>
      </c>
      <c r="E84" s="23" t="s">
        <v>171</v>
      </c>
      <c r="F84" s="24" t="s">
        <v>172</v>
      </c>
      <c r="G84" s="25" t="s">
        <v>81</v>
      </c>
      <c r="H84" s="24" t="s">
        <v>83</v>
      </c>
      <c r="I84" s="43">
        <v>0</v>
      </c>
      <c r="J84" s="42">
        <f t="shared" ref="J84" si="13">I84*1.04</f>
        <v>0</v>
      </c>
      <c r="K84" s="42">
        <f>J84*1.04</f>
        <v>0</v>
      </c>
      <c r="L84" s="44"/>
      <c r="M84" s="44"/>
    </row>
    <row r="85" spans="1:13" ht="168.75" outlineLevel="1" x14ac:dyDescent="0.2">
      <c r="A85" s="23" t="s">
        <v>165</v>
      </c>
      <c r="B85" s="24" t="s">
        <v>166</v>
      </c>
      <c r="C85" s="23" t="s">
        <v>173</v>
      </c>
      <c r="D85" s="24" t="s">
        <v>174</v>
      </c>
      <c r="E85" s="23" t="s">
        <v>57</v>
      </c>
      <c r="F85" s="24" t="s">
        <v>37</v>
      </c>
      <c r="G85" s="25" t="s">
        <v>59</v>
      </c>
      <c r="H85" s="24" t="s">
        <v>25</v>
      </c>
      <c r="I85" s="43">
        <v>100000</v>
      </c>
      <c r="J85" s="42">
        <v>100000</v>
      </c>
      <c r="K85" s="43">
        <v>100000</v>
      </c>
      <c r="L85" s="44"/>
      <c r="M85" s="48" t="s">
        <v>175</v>
      </c>
    </row>
    <row r="86" spans="1:13" ht="15.75" outlineLevel="1" x14ac:dyDescent="0.2">
      <c r="A86" s="22" t="s">
        <v>165</v>
      </c>
      <c r="B86" s="17" t="s">
        <v>166</v>
      </c>
      <c r="C86" s="19"/>
      <c r="D86" s="17"/>
      <c r="E86" s="19"/>
      <c r="F86" s="17"/>
      <c r="G86" s="20"/>
      <c r="H86" s="17"/>
      <c r="I86" s="39">
        <f>SUM(I83:I85)</f>
        <v>100000</v>
      </c>
      <c r="J86" s="39">
        <f>SUM(J83:J85)</f>
        <v>100000</v>
      </c>
      <c r="K86" s="39">
        <f>SUM(K83:K85)</f>
        <v>100000</v>
      </c>
      <c r="L86" s="40"/>
      <c r="M86" s="46"/>
    </row>
    <row r="87" spans="1:13" ht="33.75" outlineLevel="1" x14ac:dyDescent="0.2">
      <c r="A87" s="11" t="s">
        <v>176</v>
      </c>
      <c r="B87" s="12" t="s">
        <v>177</v>
      </c>
      <c r="C87" s="11" t="s">
        <v>178</v>
      </c>
      <c r="D87" s="12" t="s">
        <v>179</v>
      </c>
      <c r="E87" s="11" t="s">
        <v>79</v>
      </c>
      <c r="F87" s="12" t="s">
        <v>88</v>
      </c>
      <c r="G87" s="14" t="s">
        <v>78</v>
      </c>
      <c r="H87" s="12" t="s">
        <v>80</v>
      </c>
      <c r="I87" s="42">
        <v>900000</v>
      </c>
      <c r="J87" s="42">
        <f>I87*1.04</f>
        <v>936000</v>
      </c>
      <c r="K87" s="42">
        <f>J87*1.04</f>
        <v>973440</v>
      </c>
      <c r="L87" s="37"/>
      <c r="M87" s="37" t="s">
        <v>180</v>
      </c>
    </row>
    <row r="88" spans="1:13" ht="45" outlineLevel="1" x14ac:dyDescent="0.2">
      <c r="A88" s="11" t="s">
        <v>176</v>
      </c>
      <c r="B88" s="12" t="s">
        <v>177</v>
      </c>
      <c r="C88" s="11" t="s">
        <v>178</v>
      </c>
      <c r="D88" s="12" t="s">
        <v>179</v>
      </c>
      <c r="E88" s="11" t="s">
        <v>39</v>
      </c>
      <c r="F88" s="12" t="s">
        <v>40</v>
      </c>
      <c r="G88" s="14" t="s">
        <v>94</v>
      </c>
      <c r="H88" s="12" t="s">
        <v>95</v>
      </c>
      <c r="I88" s="42">
        <v>0</v>
      </c>
      <c r="J88" s="42">
        <f t="shared" ref="J88:K90" si="14">I88*1.04</f>
        <v>0</v>
      </c>
      <c r="K88" s="42">
        <f t="shared" si="14"/>
        <v>0</v>
      </c>
      <c r="L88" s="37"/>
      <c r="M88" s="37" t="s">
        <v>181</v>
      </c>
    </row>
    <row r="89" spans="1:13" ht="15" hidden="1" x14ac:dyDescent="0.2">
      <c r="A89" s="11"/>
      <c r="B89" s="12"/>
      <c r="C89" s="11"/>
      <c r="D89" s="12"/>
      <c r="E89" s="11"/>
      <c r="F89" s="12"/>
      <c r="G89" s="14"/>
      <c r="H89" s="12"/>
      <c r="I89" s="42"/>
      <c r="J89" s="42">
        <f t="shared" si="14"/>
        <v>0</v>
      </c>
      <c r="K89" s="42">
        <f t="shared" si="14"/>
        <v>0</v>
      </c>
      <c r="L89" s="37"/>
      <c r="M89" s="37"/>
    </row>
    <row r="90" spans="1:13" ht="56.25" x14ac:dyDescent="0.2">
      <c r="A90" s="11" t="s">
        <v>176</v>
      </c>
      <c r="B90" s="12" t="s">
        <v>177</v>
      </c>
      <c r="C90" s="11" t="s">
        <v>182</v>
      </c>
      <c r="D90" s="12" t="s">
        <v>183</v>
      </c>
      <c r="E90" s="11" t="s">
        <v>36</v>
      </c>
      <c r="F90" s="12" t="s">
        <v>37</v>
      </c>
      <c r="G90" s="14" t="s">
        <v>49</v>
      </c>
      <c r="H90" s="12" t="s">
        <v>50</v>
      </c>
      <c r="I90" s="42">
        <v>0</v>
      </c>
      <c r="J90" s="42">
        <f t="shared" si="14"/>
        <v>0</v>
      </c>
      <c r="K90" s="42">
        <f t="shared" si="14"/>
        <v>0</v>
      </c>
      <c r="L90" s="37"/>
      <c r="M90" s="38" t="s">
        <v>184</v>
      </c>
    </row>
    <row r="91" spans="1:13" ht="78.75" x14ac:dyDescent="0.2">
      <c r="A91" s="23" t="s">
        <v>176</v>
      </c>
      <c r="B91" s="24" t="s">
        <v>177</v>
      </c>
      <c r="C91" s="23" t="s">
        <v>185</v>
      </c>
      <c r="D91" s="24" t="s">
        <v>186</v>
      </c>
      <c r="E91" s="23" t="s">
        <v>36</v>
      </c>
      <c r="F91" s="24" t="s">
        <v>37</v>
      </c>
      <c r="G91" s="25" t="s">
        <v>24</v>
      </c>
      <c r="H91" s="24" t="s">
        <v>25</v>
      </c>
      <c r="I91" s="52">
        <v>1664305</v>
      </c>
      <c r="J91" s="43">
        <v>0</v>
      </c>
      <c r="K91" s="43">
        <v>0</v>
      </c>
      <c r="L91" s="44"/>
      <c r="M91" s="45" t="s">
        <v>250</v>
      </c>
    </row>
    <row r="92" spans="1:13" ht="78.75" x14ac:dyDescent="0.2">
      <c r="A92" s="23" t="s">
        <v>176</v>
      </c>
      <c r="B92" s="24" t="s">
        <v>177</v>
      </c>
      <c r="C92" s="23" t="s">
        <v>189</v>
      </c>
      <c r="D92" s="24" t="s">
        <v>190</v>
      </c>
      <c r="E92" s="23" t="s">
        <v>36</v>
      </c>
      <c r="F92" s="24" t="s">
        <v>191</v>
      </c>
      <c r="G92" s="25" t="s">
        <v>81</v>
      </c>
      <c r="H92" s="24" t="s">
        <v>192</v>
      </c>
      <c r="I92" s="43">
        <v>0</v>
      </c>
      <c r="J92" s="42">
        <f>I92*1.04</f>
        <v>0</v>
      </c>
      <c r="K92" s="42">
        <f>J92*1.04</f>
        <v>0</v>
      </c>
      <c r="L92" s="44"/>
      <c r="M92" s="45"/>
    </row>
    <row r="93" spans="1:13" ht="78.75" x14ac:dyDescent="0.2">
      <c r="A93" s="23" t="s">
        <v>176</v>
      </c>
      <c r="B93" s="24" t="s">
        <v>177</v>
      </c>
      <c r="C93" s="23"/>
      <c r="D93" s="24" t="s">
        <v>190</v>
      </c>
      <c r="E93" s="23" t="s">
        <v>36</v>
      </c>
      <c r="F93" s="12" t="s">
        <v>37</v>
      </c>
      <c r="G93" s="25" t="s">
        <v>81</v>
      </c>
      <c r="H93" s="24" t="s">
        <v>192</v>
      </c>
      <c r="I93" s="43">
        <v>0</v>
      </c>
      <c r="J93" s="42">
        <f t="shared" ref="J93:K94" si="15">I93*1.04</f>
        <v>0</v>
      </c>
      <c r="K93" s="42">
        <f t="shared" si="15"/>
        <v>0</v>
      </c>
      <c r="L93" s="44"/>
      <c r="M93" s="45"/>
    </row>
    <row r="94" spans="1:13" ht="65.25" customHeight="1" x14ac:dyDescent="0.2">
      <c r="A94" s="14" t="s">
        <v>176</v>
      </c>
      <c r="B94" s="12" t="s">
        <v>177</v>
      </c>
      <c r="C94" s="11" t="s">
        <v>182</v>
      </c>
      <c r="D94" s="12" t="s">
        <v>183</v>
      </c>
      <c r="E94" s="14" t="s">
        <v>36</v>
      </c>
      <c r="F94" s="24" t="s">
        <v>37</v>
      </c>
      <c r="G94" s="25" t="s">
        <v>24</v>
      </c>
      <c r="H94" s="24" t="s">
        <v>25</v>
      </c>
      <c r="I94" s="42">
        <v>30000</v>
      </c>
      <c r="J94" s="42">
        <f t="shared" si="15"/>
        <v>31200</v>
      </c>
      <c r="K94" s="42">
        <f t="shared" si="15"/>
        <v>32448</v>
      </c>
      <c r="L94" s="37"/>
      <c r="M94" s="38"/>
    </row>
    <row r="95" spans="1:13" ht="90" x14ac:dyDescent="0.2">
      <c r="A95" s="14" t="s">
        <v>176</v>
      </c>
      <c r="B95" s="12" t="s">
        <v>177</v>
      </c>
      <c r="C95" s="11" t="s">
        <v>193</v>
      </c>
      <c r="D95" s="12" t="s">
        <v>194</v>
      </c>
      <c r="E95" s="14" t="s">
        <v>187</v>
      </c>
      <c r="F95" s="12" t="s">
        <v>195</v>
      </c>
      <c r="G95" s="14" t="s">
        <v>188</v>
      </c>
      <c r="H95" s="12" t="s">
        <v>192</v>
      </c>
      <c r="I95" s="42">
        <f>15165429-1800000-1000000</f>
        <v>12365429</v>
      </c>
      <c r="J95" s="42">
        <v>13618268.16</v>
      </c>
      <c r="K95" s="42">
        <v>14797450.609999999</v>
      </c>
      <c r="L95" s="37"/>
      <c r="M95" s="38" t="s">
        <v>196</v>
      </c>
    </row>
    <row r="96" spans="1:13" ht="15.75" x14ac:dyDescent="0.2">
      <c r="A96" s="19" t="s">
        <v>176</v>
      </c>
      <c r="B96" s="17" t="s">
        <v>177</v>
      </c>
      <c r="C96" s="19"/>
      <c r="D96" s="17"/>
      <c r="E96" s="19"/>
      <c r="F96" s="17"/>
      <c r="G96" s="20"/>
      <c r="H96" s="17"/>
      <c r="I96" s="39">
        <f>SUM(I87:I95)</f>
        <v>14959734</v>
      </c>
      <c r="J96" s="39">
        <f>SUM(J87:J95)</f>
        <v>14585468.16</v>
      </c>
      <c r="K96" s="39">
        <f>SUM(K87:K95)</f>
        <v>15803338.609999999</v>
      </c>
      <c r="L96" s="40"/>
      <c r="M96" s="46"/>
    </row>
    <row r="97" spans="1:13" ht="90" x14ac:dyDescent="0.2">
      <c r="A97" s="11" t="s">
        <v>197</v>
      </c>
      <c r="B97" s="12" t="s">
        <v>198</v>
      </c>
      <c r="C97" s="11" t="s">
        <v>193</v>
      </c>
      <c r="D97" s="12" t="s">
        <v>194</v>
      </c>
      <c r="E97" s="11" t="s">
        <v>187</v>
      </c>
      <c r="F97" s="12" t="s">
        <v>195</v>
      </c>
      <c r="G97" s="14" t="s">
        <v>188</v>
      </c>
      <c r="H97" s="12" t="s">
        <v>192</v>
      </c>
      <c r="I97" s="42">
        <f>2900819-600000-300000-500000</f>
        <v>1500819</v>
      </c>
      <c r="J97" s="42">
        <f>I97*1.04</f>
        <v>1560851.76</v>
      </c>
      <c r="K97" s="42">
        <f>J97*1.03</f>
        <v>1607677.3128</v>
      </c>
      <c r="L97" s="37"/>
      <c r="M97" s="38" t="s">
        <v>196</v>
      </c>
    </row>
    <row r="98" spans="1:13" ht="45" x14ac:dyDescent="0.2">
      <c r="A98" s="11" t="s">
        <v>197</v>
      </c>
      <c r="B98" s="12" t="s">
        <v>198</v>
      </c>
      <c r="C98" s="11" t="s">
        <v>193</v>
      </c>
      <c r="D98" s="12" t="s">
        <v>194</v>
      </c>
      <c r="E98" s="11" t="s">
        <v>199</v>
      </c>
      <c r="F98" s="12" t="s">
        <v>191</v>
      </c>
      <c r="G98" s="14" t="s">
        <v>188</v>
      </c>
      <c r="H98" s="12" t="s">
        <v>192</v>
      </c>
      <c r="I98" s="42">
        <v>0</v>
      </c>
      <c r="J98" s="42"/>
      <c r="K98" s="42"/>
      <c r="L98" s="37"/>
      <c r="M98" s="38"/>
    </row>
    <row r="99" spans="1:13" ht="15.75" x14ac:dyDescent="0.2">
      <c r="A99" s="19" t="s">
        <v>197</v>
      </c>
      <c r="B99" s="17" t="s">
        <v>200</v>
      </c>
      <c r="C99" s="19"/>
      <c r="D99" s="17"/>
      <c r="E99" s="19"/>
      <c r="F99" s="17"/>
      <c r="G99" s="20"/>
      <c r="H99" s="17"/>
      <c r="I99" s="39">
        <f>SUM(I97:I98)</f>
        <v>1500819</v>
      </c>
      <c r="J99" s="39">
        <f t="shared" ref="J99:K99" si="16">SUM(J97:J98)</f>
        <v>1560851.76</v>
      </c>
      <c r="K99" s="39">
        <f t="shared" si="16"/>
        <v>1607677.3128</v>
      </c>
      <c r="L99" s="40"/>
      <c r="M99" s="46"/>
    </row>
    <row r="100" spans="1:13" ht="90" x14ac:dyDescent="0.2">
      <c r="A100" s="11" t="s">
        <v>201</v>
      </c>
      <c r="B100" s="12" t="s">
        <v>202</v>
      </c>
      <c r="C100" s="11" t="s">
        <v>193</v>
      </c>
      <c r="D100" s="12" t="s">
        <v>194</v>
      </c>
      <c r="E100" s="11" t="s">
        <v>187</v>
      </c>
      <c r="F100" s="12" t="s">
        <v>195</v>
      </c>
      <c r="G100" s="14" t="s">
        <v>188</v>
      </c>
      <c r="H100" s="12" t="s">
        <v>192</v>
      </c>
      <c r="I100" s="42">
        <f>3515623-600000-600000-459114.59</f>
        <v>1856508.41</v>
      </c>
      <c r="J100" s="42">
        <f>I100*1.04</f>
        <v>1930768.7464000001</v>
      </c>
      <c r="K100" s="42">
        <f>J100*1.04</f>
        <v>2007999.4962560001</v>
      </c>
      <c r="L100" s="37"/>
      <c r="M100" s="38" t="s">
        <v>196</v>
      </c>
    </row>
    <row r="101" spans="1:13" ht="45" x14ac:dyDescent="0.2">
      <c r="A101" s="11" t="s">
        <v>201</v>
      </c>
      <c r="B101" s="12" t="s">
        <v>202</v>
      </c>
      <c r="C101" s="11" t="s">
        <v>193</v>
      </c>
      <c r="D101" s="12" t="s">
        <v>194</v>
      </c>
      <c r="E101" s="11" t="s">
        <v>199</v>
      </c>
      <c r="F101" s="12" t="s">
        <v>191</v>
      </c>
      <c r="G101" s="14" t="s">
        <v>188</v>
      </c>
      <c r="H101" s="12" t="s">
        <v>192</v>
      </c>
      <c r="I101" s="42">
        <v>0</v>
      </c>
      <c r="J101" s="42"/>
      <c r="K101" s="42"/>
      <c r="L101" s="37"/>
      <c r="M101" s="38"/>
    </row>
    <row r="102" spans="1:13" ht="15.75" x14ac:dyDescent="0.2">
      <c r="A102" s="19" t="s">
        <v>201</v>
      </c>
      <c r="B102" s="17" t="s">
        <v>202</v>
      </c>
      <c r="C102" s="19"/>
      <c r="D102" s="17"/>
      <c r="E102" s="19"/>
      <c r="F102" s="17"/>
      <c r="G102" s="20"/>
      <c r="H102" s="17"/>
      <c r="I102" s="39">
        <f>SUM(I100:I101)</f>
        <v>1856508.41</v>
      </c>
      <c r="J102" s="39">
        <f t="shared" ref="J102:K102" si="17">SUM(J100:J101)</f>
        <v>1930768.7464000001</v>
      </c>
      <c r="K102" s="39">
        <f t="shared" si="17"/>
        <v>2007999.4962560001</v>
      </c>
      <c r="L102" s="40"/>
      <c r="M102" s="46"/>
    </row>
    <row r="103" spans="1:13" ht="56.25" x14ac:dyDescent="0.2">
      <c r="A103" s="11" t="s">
        <v>203</v>
      </c>
      <c r="B103" s="12" t="s">
        <v>204</v>
      </c>
      <c r="C103" s="11" t="s">
        <v>205</v>
      </c>
      <c r="D103" s="12" t="s">
        <v>206</v>
      </c>
      <c r="E103" s="11" t="s">
        <v>207</v>
      </c>
      <c r="F103" s="12" t="s">
        <v>208</v>
      </c>
      <c r="G103" s="14" t="s">
        <v>209</v>
      </c>
      <c r="H103" s="12" t="s">
        <v>210</v>
      </c>
      <c r="I103" s="36">
        <v>1873000</v>
      </c>
      <c r="J103" s="36">
        <f>I103*1.04</f>
        <v>1947920</v>
      </c>
      <c r="K103" s="36">
        <f>J103*1.04</f>
        <v>2025836.8</v>
      </c>
      <c r="L103" s="37"/>
      <c r="M103" s="38" t="s">
        <v>211</v>
      </c>
    </row>
    <row r="104" spans="1:13" ht="15.75" x14ac:dyDescent="0.2">
      <c r="A104" s="19" t="s">
        <v>203</v>
      </c>
      <c r="B104" s="17" t="s">
        <v>204</v>
      </c>
      <c r="C104" s="19"/>
      <c r="D104" s="17"/>
      <c r="E104" s="19"/>
      <c r="F104" s="17"/>
      <c r="G104" s="20"/>
      <c r="H104" s="17"/>
      <c r="I104" s="39">
        <f>SUM(I103)</f>
        <v>1873000</v>
      </c>
      <c r="J104" s="39">
        <f>SUM(J103)</f>
        <v>1947920</v>
      </c>
      <c r="K104" s="39">
        <f>SUM(K103)</f>
        <v>2025836.8</v>
      </c>
      <c r="L104" s="40"/>
      <c r="M104" s="46"/>
    </row>
    <row r="105" spans="1:13" ht="45" x14ac:dyDescent="0.2">
      <c r="A105" s="11" t="s">
        <v>212</v>
      </c>
      <c r="B105" s="12" t="s">
        <v>213</v>
      </c>
      <c r="C105" s="11" t="s">
        <v>214</v>
      </c>
      <c r="D105" s="12" t="s">
        <v>215</v>
      </c>
      <c r="E105" s="11" t="s">
        <v>216</v>
      </c>
      <c r="F105" s="12" t="s">
        <v>217</v>
      </c>
      <c r="G105" s="14" t="s">
        <v>218</v>
      </c>
      <c r="H105" s="12" t="s">
        <v>219</v>
      </c>
      <c r="I105" s="42">
        <v>0</v>
      </c>
      <c r="J105" s="42"/>
      <c r="K105" s="42"/>
      <c r="L105" s="37"/>
      <c r="M105" s="38" t="s">
        <v>220</v>
      </c>
    </row>
    <row r="106" spans="1:13" ht="45" x14ac:dyDescent="0.2">
      <c r="A106" s="11" t="s">
        <v>212</v>
      </c>
      <c r="B106" s="12" t="s">
        <v>213</v>
      </c>
      <c r="C106" s="11" t="s">
        <v>214</v>
      </c>
      <c r="D106" s="12" t="s">
        <v>215</v>
      </c>
      <c r="E106" s="11" t="s">
        <v>221</v>
      </c>
      <c r="F106" s="12" t="s">
        <v>222</v>
      </c>
      <c r="G106" s="14" t="s">
        <v>223</v>
      </c>
      <c r="H106" s="12" t="s">
        <v>224</v>
      </c>
      <c r="I106" s="42">
        <v>0</v>
      </c>
      <c r="J106" s="42"/>
      <c r="K106" s="42"/>
      <c r="L106" s="37"/>
      <c r="M106" s="38" t="s">
        <v>225</v>
      </c>
    </row>
    <row r="107" spans="1:13" ht="41.25" customHeight="1" x14ac:dyDescent="0.2">
      <c r="A107" s="19" t="s">
        <v>212</v>
      </c>
      <c r="B107" s="17" t="s">
        <v>213</v>
      </c>
      <c r="C107" s="19"/>
      <c r="D107" s="17"/>
      <c r="E107" s="19"/>
      <c r="F107" s="17"/>
      <c r="G107" s="20"/>
      <c r="H107" s="17"/>
      <c r="I107" s="39">
        <f>SUM(I105:I106)</f>
        <v>0</v>
      </c>
      <c r="J107" s="39"/>
      <c r="K107" s="39"/>
      <c r="L107" s="40"/>
      <c r="M107" s="46"/>
    </row>
    <row r="108" spans="1:13" ht="30" customHeight="1" x14ac:dyDescent="0.25">
      <c r="A108" s="26" t="s">
        <v>226</v>
      </c>
      <c r="B108" s="27"/>
      <c r="C108" s="26"/>
      <c r="D108" s="27"/>
      <c r="E108" s="26"/>
      <c r="F108" s="27"/>
      <c r="G108" s="29"/>
      <c r="H108" s="27"/>
      <c r="I108" s="49">
        <f>I107+I104+I99+I96+I86+I82+I78+I74+I66+I57+I52+I46+I44+I22+I12+I102</f>
        <v>49076899.997999996</v>
      </c>
      <c r="J108" s="49">
        <f>J107+J104+J99+J96+J86+J82+J78+J74+J66+J57+J52+J46+J44+J22+J12+J102</f>
        <v>51040039.997919999</v>
      </c>
      <c r="K108" s="49">
        <f>K107+K104+K99+K96+K86+K82+K78+K74+K66+K57+K52+K46+K44+K22+K12+K102</f>
        <v>53081640.003836803</v>
      </c>
      <c r="L108" s="50"/>
      <c r="M108" s="51"/>
    </row>
    <row r="109" spans="1:13" ht="33.75" customHeight="1" x14ac:dyDescent="0.25">
      <c r="I109" s="30">
        <v>49076900</v>
      </c>
      <c r="J109" s="30"/>
      <c r="K109" s="30">
        <f>K114+K120</f>
        <v>51040040</v>
      </c>
      <c r="M109" s="30">
        <f>M114+M120</f>
        <v>53081640</v>
      </c>
    </row>
    <row r="110" spans="1:13" ht="12.75" customHeight="1" x14ac:dyDescent="0.2">
      <c r="K110" s="33">
        <f>J108-K109</f>
        <v>-2.0800009369850159E-3</v>
      </c>
      <c r="M110" s="33">
        <f>M109-K108</f>
        <v>-3.836803138256073E-3</v>
      </c>
    </row>
    <row r="111" spans="1:13" ht="12.75" customHeight="1" x14ac:dyDescent="0.2">
      <c r="I111" s="33"/>
      <c r="J111" s="33"/>
      <c r="K111" s="33"/>
    </row>
    <row r="113" spans="8:22" ht="12.75" customHeight="1" x14ac:dyDescent="0.2">
      <c r="H113" s="1"/>
      <c r="I113" s="1"/>
      <c r="J113" s="1"/>
      <c r="K113" s="1"/>
      <c r="L113" s="1"/>
      <c r="M113" s="1"/>
    </row>
    <row r="114" spans="8:22" ht="12.75" customHeight="1" x14ac:dyDescent="0.2">
      <c r="H114" s="1"/>
      <c r="I114" s="1"/>
      <c r="J114" s="1"/>
      <c r="K114" s="58">
        <v>46335940</v>
      </c>
      <c r="L114" s="1"/>
      <c r="M114" s="58">
        <v>47254040</v>
      </c>
    </row>
    <row r="115" spans="8:22" ht="30" customHeight="1" x14ac:dyDescent="0.2">
      <c r="H115" s="1"/>
      <c r="I115" s="1"/>
      <c r="J115" s="1"/>
      <c r="K115" s="58">
        <f>K114*1.05</f>
        <v>48652737</v>
      </c>
      <c r="L115" s="1"/>
      <c r="M115" s="58">
        <f>M114*1.05</f>
        <v>49616742</v>
      </c>
    </row>
    <row r="116" spans="8:22" ht="12.75" customHeight="1" x14ac:dyDescent="0.2">
      <c r="H116" s="58">
        <v>47677240</v>
      </c>
      <c r="I116" s="1" t="s">
        <v>227</v>
      </c>
      <c r="J116" s="1"/>
      <c r="K116" s="1"/>
      <c r="L116" s="1"/>
      <c r="M116" s="58"/>
    </row>
    <row r="117" spans="8:22" ht="12.75" customHeight="1" x14ac:dyDescent="0.2">
      <c r="H117" s="58">
        <f>H116*1.1</f>
        <v>52444964.000000007</v>
      </c>
      <c r="I117" s="1"/>
      <c r="J117" s="1"/>
      <c r="K117" s="1"/>
      <c r="L117" s="1"/>
      <c r="M117" s="1"/>
    </row>
    <row r="118" spans="8:22" ht="12.75" customHeight="1" x14ac:dyDescent="0.2">
      <c r="H118" s="58">
        <f>I108-H117</f>
        <v>-3368064.0020000115</v>
      </c>
      <c r="I118" s="1"/>
      <c r="J118" s="1"/>
      <c r="K118" s="1"/>
      <c r="L118" s="1"/>
      <c r="M118" s="1"/>
    </row>
    <row r="119" spans="8:22" ht="12.75" customHeight="1" x14ac:dyDescent="0.2">
      <c r="H119" s="1"/>
      <c r="I119" s="1"/>
      <c r="J119" s="1"/>
      <c r="K119" s="1"/>
      <c r="L119" s="1"/>
      <c r="M119" s="1"/>
    </row>
    <row r="120" spans="8:22" ht="12.75" customHeight="1" x14ac:dyDescent="0.2">
      <c r="H120" s="1"/>
      <c r="I120" s="58">
        <f>H116-I108</f>
        <v>-1399659.9979999959</v>
      </c>
      <c r="J120" s="58"/>
      <c r="K120" s="58">
        <v>4704100</v>
      </c>
      <c r="L120" s="58" t="s">
        <v>228</v>
      </c>
      <c r="M120" s="58">
        <v>5827600</v>
      </c>
      <c r="V120" s="5" t="s">
        <v>228</v>
      </c>
    </row>
    <row r="121" spans="8:22" ht="12.75" customHeight="1" x14ac:dyDescent="0.2">
      <c r="H121" s="58">
        <f>H116+1400000</f>
        <v>49077240</v>
      </c>
      <c r="I121" s="1"/>
      <c r="J121" s="1"/>
      <c r="K121" s="1"/>
      <c r="L121" s="1"/>
      <c r="M121" s="1"/>
    </row>
    <row r="122" spans="8:22" ht="12.75" customHeight="1" x14ac:dyDescent="0.2">
      <c r="H122" s="1"/>
      <c r="I122" s="58">
        <v>1400000</v>
      </c>
      <c r="J122" s="58"/>
      <c r="K122" s="58"/>
      <c r="L122" s="1"/>
      <c r="M122" s="1"/>
    </row>
    <row r="125" spans="8:22" ht="12.75" customHeight="1" x14ac:dyDescent="0.2">
      <c r="I125" s="33"/>
      <c r="J125" s="33"/>
      <c r="K125" s="33"/>
    </row>
  </sheetData>
  <autoFilter ref="A8:M108"/>
  <pageMargins left="0.23622047244094491" right="0.23622047244094491" top="0.74803149606299213" bottom="0.74803149606299213" header="0.31496062992125984" footer="0.31496062992125984"/>
  <pageSetup paperSize="9" scale="56" fitToHeight="0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Планирование расходов (3)</vt:lpstr>
      <vt:lpstr>Планирование расходов (4)</vt:lpstr>
      <vt:lpstr>'Планирование расходов (4)'!Область_печати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Валерия</cp:lastModifiedBy>
  <cp:lastPrinted>2025-11-13T09:03:16Z</cp:lastPrinted>
  <dcterms:created xsi:type="dcterms:W3CDTF">2025-11-11T15:56:22Z</dcterms:created>
  <dcterms:modified xsi:type="dcterms:W3CDTF">2025-11-19T12:27:52Z</dcterms:modified>
</cp:coreProperties>
</file>